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X:\Health\ResearchProjects\JBilzon\RC-FH1136 - IAA Amputee Prosthetics Project\RESULTS\VALIDITY SECTIONS\"/>
    </mc:Choice>
  </mc:AlternateContent>
  <bookViews>
    <workbookView xWindow="-105" yWindow="0" windowWidth="25695" windowHeight="15015"/>
  </bookViews>
  <sheets>
    <sheet name=" 10 models" sheetId="3" r:id="rId1"/>
    <sheet name=" 10 contours" sheetId="7" r:id="rId2"/>
    <sheet name="Sheet2" sheetId="2" r:id="rId3"/>
  </sheet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66" i="7" l="1"/>
  <c r="J66" i="7" s="1"/>
  <c r="F66" i="7"/>
  <c r="E67" i="7"/>
  <c r="J67" i="7" s="1"/>
  <c r="F67" i="7"/>
  <c r="E68" i="7"/>
  <c r="J68" i="7" s="1"/>
  <c r="F68" i="7"/>
  <c r="E69" i="7"/>
  <c r="J69" i="7" s="1"/>
  <c r="F69" i="7"/>
  <c r="E70" i="7"/>
  <c r="J70" i="7" s="1"/>
  <c r="F70" i="7"/>
  <c r="E71" i="7"/>
  <c r="J71" i="7" s="1"/>
  <c r="F71" i="7"/>
  <c r="E72" i="7"/>
  <c r="J72" i="7" s="1"/>
  <c r="F72" i="7"/>
  <c r="E73" i="7"/>
  <c r="J73" i="7" s="1"/>
  <c r="F73" i="7"/>
  <c r="E74" i="3"/>
  <c r="J74" i="3" s="1"/>
  <c r="F74" i="3"/>
  <c r="E75" i="3"/>
  <c r="J75" i="3" s="1"/>
  <c r="F75" i="3"/>
  <c r="E76" i="3"/>
  <c r="J76" i="3" s="1"/>
  <c r="F76" i="3"/>
  <c r="E77" i="3"/>
  <c r="J77" i="3" s="1"/>
  <c r="F77" i="3"/>
  <c r="B83" i="3"/>
  <c r="N87" i="3"/>
  <c r="E8" i="7" l="1"/>
  <c r="J8" i="7" s="1"/>
  <c r="F8" i="7"/>
  <c r="O8" i="7"/>
  <c r="O74" i="7"/>
  <c r="O75" i="7"/>
  <c r="F65" i="7"/>
  <c r="F74" i="7"/>
  <c r="F75" i="7"/>
  <c r="E65" i="7"/>
  <c r="J65" i="7" s="1"/>
  <c r="E74" i="7"/>
  <c r="E75" i="7"/>
  <c r="J75" i="7" s="1"/>
  <c r="O69" i="3"/>
  <c r="O70" i="3"/>
  <c r="O71" i="3"/>
  <c r="O72" i="3"/>
  <c r="O73" i="3"/>
  <c r="O78" i="3"/>
  <c r="O79" i="3"/>
  <c r="O80" i="3"/>
  <c r="O81" i="3"/>
  <c r="O82" i="3"/>
  <c r="F70" i="3"/>
  <c r="F71" i="3"/>
  <c r="F72" i="3"/>
  <c r="F73" i="3"/>
  <c r="F78" i="3"/>
  <c r="F79" i="3"/>
  <c r="F80" i="3"/>
  <c r="F81" i="3"/>
  <c r="F82" i="3"/>
  <c r="E69" i="3"/>
  <c r="E70" i="3"/>
  <c r="J70" i="3" s="1"/>
  <c r="E71" i="3"/>
  <c r="J71" i="3" s="1"/>
  <c r="E72" i="3"/>
  <c r="J72" i="3" s="1"/>
  <c r="E73" i="3"/>
  <c r="J73" i="3" s="1"/>
  <c r="E78" i="3"/>
  <c r="J78" i="3" s="1"/>
  <c r="E79" i="3"/>
  <c r="J79" i="3" s="1"/>
  <c r="E80" i="3"/>
  <c r="J80" i="3" s="1"/>
  <c r="E81" i="3"/>
  <c r="J81" i="3" s="1"/>
  <c r="E82" i="3"/>
  <c r="J82" i="3" s="1"/>
  <c r="O61" i="3"/>
  <c r="O62" i="3"/>
  <c r="O63" i="3"/>
  <c r="O64" i="3"/>
  <c r="O65" i="3"/>
  <c r="O66" i="3"/>
  <c r="O67" i="3"/>
  <c r="F62" i="3"/>
  <c r="F63" i="3"/>
  <c r="F64" i="3"/>
  <c r="F65" i="3"/>
  <c r="F66" i="3"/>
  <c r="E56" i="3"/>
  <c r="E57" i="3"/>
  <c r="E58" i="3"/>
  <c r="E59" i="3"/>
  <c r="E60" i="3"/>
  <c r="E61" i="3"/>
  <c r="E62" i="3"/>
  <c r="J62" i="3" s="1"/>
  <c r="E63" i="3"/>
  <c r="J63" i="3" s="1"/>
  <c r="E64" i="3"/>
  <c r="J64" i="3" s="1"/>
  <c r="E65" i="3"/>
  <c r="J65" i="3" s="1"/>
  <c r="E66" i="3"/>
  <c r="J66" i="3" s="1"/>
  <c r="E67" i="3"/>
  <c r="E68" i="3"/>
  <c r="O62" i="7"/>
  <c r="O63" i="7"/>
  <c r="O64" i="7"/>
  <c r="F62" i="7"/>
  <c r="F63" i="7"/>
  <c r="F64" i="7"/>
  <c r="E62" i="7"/>
  <c r="J62" i="7" s="1"/>
  <c r="E63" i="7"/>
  <c r="J63" i="7" s="1"/>
  <c r="E64" i="7"/>
  <c r="J64" i="7" s="1"/>
  <c r="E4" i="7" l="1"/>
  <c r="J4" i="7" s="1"/>
  <c r="F4" i="7"/>
  <c r="O4" i="7"/>
  <c r="E9" i="7"/>
  <c r="J9" i="7" s="1"/>
  <c r="F9" i="7"/>
  <c r="O9" i="7"/>
  <c r="E15" i="7"/>
  <c r="J15" i="7" s="1"/>
  <c r="F15" i="7"/>
  <c r="O15" i="7"/>
  <c r="O65" i="7"/>
  <c r="J74" i="7"/>
  <c r="O61" i="7" l="1"/>
  <c r="F58" i="7"/>
  <c r="F59" i="7"/>
  <c r="F60" i="7"/>
  <c r="F61" i="7"/>
  <c r="E61" i="7"/>
  <c r="J61" i="7" s="1"/>
  <c r="N80" i="7"/>
  <c r="B76" i="7"/>
  <c r="O60" i="7"/>
  <c r="E60" i="7"/>
  <c r="J60" i="7" s="1"/>
  <c r="O59" i="7"/>
  <c r="E59" i="7"/>
  <c r="J59" i="7" s="1"/>
  <c r="O58" i="7"/>
  <c r="E58" i="7"/>
  <c r="J58" i="7" s="1"/>
  <c r="O57" i="7"/>
  <c r="F57" i="7"/>
  <c r="E57" i="7"/>
  <c r="J57" i="7" s="1"/>
  <c r="O56" i="7"/>
  <c r="F56" i="7"/>
  <c r="E56" i="7"/>
  <c r="J56" i="7" s="1"/>
  <c r="O55" i="7"/>
  <c r="F55" i="7"/>
  <c r="E55" i="7"/>
  <c r="J55" i="7" s="1"/>
  <c r="O54" i="7"/>
  <c r="F54" i="7"/>
  <c r="E54" i="7"/>
  <c r="J54" i="7" s="1"/>
  <c r="O53" i="7"/>
  <c r="F53" i="7"/>
  <c r="E53" i="7"/>
  <c r="J53" i="7" s="1"/>
  <c r="O52" i="7"/>
  <c r="F52" i="7"/>
  <c r="E52" i="7"/>
  <c r="J52" i="7" s="1"/>
  <c r="O51" i="7"/>
  <c r="F51" i="7"/>
  <c r="E51" i="7"/>
  <c r="J51" i="7" s="1"/>
  <c r="O50" i="7"/>
  <c r="F50" i="7"/>
  <c r="E50" i="7"/>
  <c r="J50" i="7" s="1"/>
  <c r="O49" i="7"/>
  <c r="F49" i="7"/>
  <c r="E49" i="7"/>
  <c r="J49" i="7" s="1"/>
  <c r="O48" i="7"/>
  <c r="F48" i="7"/>
  <c r="E48" i="7"/>
  <c r="J48" i="7" s="1"/>
  <c r="O47" i="7"/>
  <c r="F47" i="7"/>
  <c r="E47" i="7"/>
  <c r="J47" i="7" s="1"/>
  <c r="O46" i="7"/>
  <c r="F46" i="7"/>
  <c r="E46" i="7"/>
  <c r="J46" i="7" s="1"/>
  <c r="O45" i="7"/>
  <c r="F45" i="7"/>
  <c r="E45" i="7"/>
  <c r="J45" i="7" s="1"/>
  <c r="O44" i="7"/>
  <c r="F44" i="7"/>
  <c r="E44" i="7"/>
  <c r="J44" i="7" s="1"/>
  <c r="O43" i="7"/>
  <c r="F43" i="7"/>
  <c r="E43" i="7"/>
  <c r="J43" i="7" s="1"/>
  <c r="O42" i="7"/>
  <c r="F42" i="7"/>
  <c r="E42" i="7"/>
  <c r="J42" i="7" s="1"/>
  <c r="O41" i="7"/>
  <c r="F41" i="7"/>
  <c r="E41" i="7"/>
  <c r="J41" i="7" s="1"/>
  <c r="O40" i="7"/>
  <c r="F40" i="7"/>
  <c r="E40" i="7"/>
  <c r="J40" i="7" s="1"/>
  <c r="O39" i="7"/>
  <c r="F39" i="7"/>
  <c r="E39" i="7"/>
  <c r="J39" i="7" s="1"/>
  <c r="O38" i="7"/>
  <c r="F38" i="7"/>
  <c r="E38" i="7"/>
  <c r="J38" i="7" s="1"/>
  <c r="O37" i="7"/>
  <c r="F37" i="7"/>
  <c r="E37" i="7"/>
  <c r="J37" i="7" s="1"/>
  <c r="O36" i="7"/>
  <c r="F36" i="7"/>
  <c r="E36" i="7"/>
  <c r="J36" i="7" s="1"/>
  <c r="O35" i="7"/>
  <c r="F35" i="7"/>
  <c r="E35" i="7"/>
  <c r="J35" i="7" s="1"/>
  <c r="O34" i="7"/>
  <c r="F34" i="7"/>
  <c r="E34" i="7"/>
  <c r="J34" i="7" s="1"/>
  <c r="O33" i="7"/>
  <c r="F33" i="7"/>
  <c r="E33" i="7"/>
  <c r="J33" i="7" s="1"/>
  <c r="O32" i="7"/>
  <c r="F32" i="7"/>
  <c r="E32" i="7"/>
  <c r="J32" i="7" s="1"/>
  <c r="O31" i="7"/>
  <c r="F31" i="7"/>
  <c r="E31" i="7"/>
  <c r="J31" i="7" s="1"/>
  <c r="O30" i="7"/>
  <c r="F30" i="7"/>
  <c r="E30" i="7"/>
  <c r="J30" i="7" s="1"/>
  <c r="O29" i="7"/>
  <c r="F29" i="7"/>
  <c r="E29" i="7"/>
  <c r="J29" i="7" s="1"/>
  <c r="O28" i="7"/>
  <c r="F28" i="7"/>
  <c r="E28" i="7"/>
  <c r="J28" i="7" s="1"/>
  <c r="O27" i="7"/>
  <c r="F27" i="7"/>
  <c r="E27" i="7"/>
  <c r="J27" i="7" s="1"/>
  <c r="O26" i="7"/>
  <c r="F26" i="7"/>
  <c r="E26" i="7"/>
  <c r="J26" i="7" s="1"/>
  <c r="O25" i="7"/>
  <c r="F25" i="7"/>
  <c r="E25" i="7"/>
  <c r="J25" i="7" s="1"/>
  <c r="O24" i="7"/>
  <c r="F24" i="7"/>
  <c r="E24" i="7"/>
  <c r="J24" i="7" s="1"/>
  <c r="O23" i="7"/>
  <c r="F23" i="7"/>
  <c r="E23" i="7"/>
  <c r="J23" i="7" s="1"/>
  <c r="O22" i="7"/>
  <c r="F22" i="7"/>
  <c r="E22" i="7"/>
  <c r="J22" i="7" s="1"/>
  <c r="O21" i="7"/>
  <c r="F21" i="7"/>
  <c r="E21" i="7"/>
  <c r="J21" i="7" s="1"/>
  <c r="O20" i="7"/>
  <c r="F20" i="7"/>
  <c r="E20" i="7"/>
  <c r="J20" i="7" s="1"/>
  <c r="O19" i="7"/>
  <c r="F19" i="7"/>
  <c r="E19" i="7"/>
  <c r="J19" i="7" s="1"/>
  <c r="O18" i="7"/>
  <c r="F18" i="7"/>
  <c r="E18" i="7"/>
  <c r="J18" i="7" s="1"/>
  <c r="O17" i="7"/>
  <c r="F17" i="7"/>
  <c r="E17" i="7"/>
  <c r="J17" i="7" s="1"/>
  <c r="O16" i="7"/>
  <c r="F16" i="7"/>
  <c r="E16" i="7"/>
  <c r="J16" i="7" s="1"/>
  <c r="O14" i="7"/>
  <c r="F14" i="7"/>
  <c r="E14" i="7"/>
  <c r="J14" i="7" s="1"/>
  <c r="O13" i="7"/>
  <c r="F13" i="7"/>
  <c r="E13" i="7"/>
  <c r="J13" i="7" s="1"/>
  <c r="O12" i="7"/>
  <c r="F12" i="7"/>
  <c r="E12" i="7"/>
  <c r="J12" i="7" s="1"/>
  <c r="O11" i="7"/>
  <c r="F11" i="7"/>
  <c r="E11" i="7"/>
  <c r="J11" i="7" s="1"/>
  <c r="O10" i="7"/>
  <c r="F10" i="7"/>
  <c r="E10" i="7"/>
  <c r="J10" i="7" s="1"/>
  <c r="O7" i="7"/>
  <c r="F7" i="7"/>
  <c r="E7" i="7"/>
  <c r="J7" i="7" s="1"/>
  <c r="O6" i="7"/>
  <c r="F6" i="7"/>
  <c r="E6" i="7"/>
  <c r="J6" i="7" s="1"/>
  <c r="O5" i="7"/>
  <c r="F5" i="7"/>
  <c r="E5" i="7"/>
  <c r="J5" i="7" s="1"/>
  <c r="O3" i="7"/>
  <c r="F3" i="7"/>
  <c r="E3" i="7"/>
  <c r="J3" i="7" s="1"/>
  <c r="O2" i="7"/>
  <c r="F2" i="7"/>
  <c r="E2" i="7"/>
  <c r="J2" i="7" s="1"/>
  <c r="E76" i="7" l="1"/>
  <c r="E77" i="7"/>
  <c r="I66" i="7" l="1"/>
  <c r="I68" i="7"/>
  <c r="I70" i="7"/>
  <c r="I72" i="7"/>
  <c r="I73" i="7"/>
  <c r="I67" i="7"/>
  <c r="I69" i="7"/>
  <c r="I71" i="7"/>
  <c r="I8" i="7"/>
  <c r="I75" i="7"/>
  <c r="I62" i="7"/>
  <c r="I65" i="7"/>
  <c r="I63" i="7"/>
  <c r="I64" i="7"/>
  <c r="I9" i="7"/>
  <c r="I4" i="7"/>
  <c r="I15" i="7"/>
  <c r="I74" i="7"/>
  <c r="L80" i="7"/>
  <c r="I60" i="7"/>
  <c r="I56" i="7"/>
  <c r="I52" i="7"/>
  <c r="I48" i="7"/>
  <c r="I45" i="7"/>
  <c r="I42" i="7"/>
  <c r="I40" i="7"/>
  <c r="I37" i="7"/>
  <c r="I33" i="7"/>
  <c r="I30" i="7"/>
  <c r="I26" i="7"/>
  <c r="I20" i="7"/>
  <c r="I18" i="7"/>
  <c r="I13" i="7"/>
  <c r="I5" i="7"/>
  <c r="I2" i="7"/>
  <c r="I10" i="7"/>
  <c r="I61" i="7"/>
  <c r="I57" i="7"/>
  <c r="I53" i="7"/>
  <c r="I49" i="7"/>
  <c r="I38" i="7"/>
  <c r="I34" i="7"/>
  <c r="I27" i="7"/>
  <c r="I23" i="7"/>
  <c r="I21" i="7"/>
  <c r="I17" i="7"/>
  <c r="I14" i="7"/>
  <c r="G81" i="7"/>
  <c r="I58" i="7"/>
  <c r="I54" i="7"/>
  <c r="I50" i="7"/>
  <c r="I46" i="7"/>
  <c r="I43" i="7"/>
  <c r="I41" i="7"/>
  <c r="I35" i="7"/>
  <c r="I31" i="7"/>
  <c r="I28" i="7"/>
  <c r="I24" i="7"/>
  <c r="I19" i="7"/>
  <c r="I7" i="7"/>
  <c r="I12" i="7"/>
  <c r="I11" i="7"/>
  <c r="I3" i="7"/>
  <c r="I59" i="7"/>
  <c r="I55" i="7"/>
  <c r="I51" i="7"/>
  <c r="I47" i="7"/>
  <c r="I44" i="7"/>
  <c r="I39" i="7"/>
  <c r="I36" i="7"/>
  <c r="I32" i="7"/>
  <c r="I29" i="7"/>
  <c r="I25" i="7"/>
  <c r="I22" i="7"/>
  <c r="G80" i="7"/>
  <c r="I16" i="7"/>
  <c r="I6" i="7"/>
  <c r="G84" i="7"/>
  <c r="G87" i="7"/>
  <c r="G91" i="7" s="1"/>
  <c r="J80" i="7"/>
  <c r="K80" i="7" s="1"/>
  <c r="G85" i="7"/>
  <c r="G67" i="7" l="1"/>
  <c r="G69" i="7"/>
  <c r="G71" i="7"/>
  <c r="G66" i="7"/>
  <c r="G68" i="7"/>
  <c r="G70" i="7"/>
  <c r="G72" i="7"/>
  <c r="G73" i="7"/>
  <c r="H67" i="7"/>
  <c r="H69" i="7"/>
  <c r="H71" i="7"/>
  <c r="H66" i="7"/>
  <c r="H68" i="7"/>
  <c r="H70" i="7"/>
  <c r="H72" i="7"/>
  <c r="H73" i="7"/>
  <c r="G8" i="7"/>
  <c r="H8" i="7"/>
  <c r="G75" i="7"/>
  <c r="H75" i="7"/>
  <c r="G64" i="7"/>
  <c r="G62" i="7"/>
  <c r="G65" i="7"/>
  <c r="G63" i="7"/>
  <c r="H65" i="7"/>
  <c r="H63" i="7"/>
  <c r="H64" i="7"/>
  <c r="H62" i="7"/>
  <c r="G9" i="7"/>
  <c r="G4" i="7"/>
  <c r="H9" i="7"/>
  <c r="H4" i="7"/>
  <c r="G15" i="7"/>
  <c r="H15" i="7"/>
  <c r="G74" i="7"/>
  <c r="H74" i="7"/>
  <c r="H61" i="7"/>
  <c r="G60" i="7"/>
  <c r="G61" i="7"/>
  <c r="G95" i="7"/>
  <c r="H59" i="7"/>
  <c r="H55" i="7"/>
  <c r="H51" i="7"/>
  <c r="H47" i="7"/>
  <c r="H44" i="7"/>
  <c r="H39" i="7"/>
  <c r="H36" i="7"/>
  <c r="H32" i="7"/>
  <c r="H29" i="7"/>
  <c r="H25" i="7"/>
  <c r="H22" i="7"/>
  <c r="H16" i="7"/>
  <c r="H12" i="7"/>
  <c r="H60" i="7"/>
  <c r="H56" i="7"/>
  <c r="H52" i="7"/>
  <c r="H48" i="7"/>
  <c r="H45" i="7"/>
  <c r="H42" i="7"/>
  <c r="H40" i="7"/>
  <c r="H37" i="7"/>
  <c r="H33" i="7"/>
  <c r="H30" i="7"/>
  <c r="H26" i="7"/>
  <c r="H20" i="7"/>
  <c r="H18" i="7"/>
  <c r="H13" i="7"/>
  <c r="H57" i="7"/>
  <c r="H53" i="7"/>
  <c r="H49" i="7"/>
  <c r="H38" i="7"/>
  <c r="H34" i="7"/>
  <c r="H27" i="7"/>
  <c r="H23" i="7"/>
  <c r="H21" i="7"/>
  <c r="H7" i="7"/>
  <c r="H14" i="7"/>
  <c r="H6" i="7"/>
  <c r="H17" i="7"/>
  <c r="H10" i="7"/>
  <c r="H3" i="7"/>
  <c r="H58" i="7"/>
  <c r="H54" i="7"/>
  <c r="H50" i="7"/>
  <c r="H46" i="7"/>
  <c r="H43" i="7"/>
  <c r="H41" i="7"/>
  <c r="H35" i="7"/>
  <c r="H31" i="7"/>
  <c r="H28" i="7"/>
  <c r="H24" i="7"/>
  <c r="H19" i="7"/>
  <c r="G96" i="7"/>
  <c r="H5" i="7"/>
  <c r="H2" i="7"/>
  <c r="H11" i="7"/>
  <c r="G90" i="7"/>
  <c r="G58" i="7"/>
  <c r="G54" i="7"/>
  <c r="G50" i="7"/>
  <c r="G46" i="7"/>
  <c r="G43" i="7"/>
  <c r="G41" i="7"/>
  <c r="G35" i="7"/>
  <c r="G31" i="7"/>
  <c r="G28" i="7"/>
  <c r="G24" i="7"/>
  <c r="G19" i="7"/>
  <c r="G11" i="7"/>
  <c r="G7" i="7"/>
  <c r="G12" i="7"/>
  <c r="G94" i="7"/>
  <c r="P83" i="7"/>
  <c r="G59" i="7"/>
  <c r="G55" i="7"/>
  <c r="G51" i="7"/>
  <c r="G47" i="7"/>
  <c r="G44" i="7"/>
  <c r="G39" i="7"/>
  <c r="G36" i="7"/>
  <c r="G32" i="7"/>
  <c r="G29" i="7"/>
  <c r="G25" i="7"/>
  <c r="G22" i="7"/>
  <c r="G16" i="7"/>
  <c r="G93" i="7"/>
  <c r="G56" i="7"/>
  <c r="G52" i="7"/>
  <c r="G48" i="7"/>
  <c r="G45" i="7"/>
  <c r="G42" i="7"/>
  <c r="G40" i="7"/>
  <c r="G37" i="7"/>
  <c r="G33" i="7"/>
  <c r="G30" i="7"/>
  <c r="G26" i="7"/>
  <c r="G20" i="7"/>
  <c r="G5" i="7"/>
  <c r="G2" i="7"/>
  <c r="G57" i="7"/>
  <c r="G53" i="7"/>
  <c r="G49" i="7"/>
  <c r="G38" i="7"/>
  <c r="G34" i="7"/>
  <c r="G27" i="7"/>
  <c r="G23" i="7"/>
  <c r="G21" i="7"/>
  <c r="G17" i="7"/>
  <c r="G14" i="7"/>
  <c r="G10" i="7"/>
  <c r="G6" i="7"/>
  <c r="G3" i="7"/>
  <c r="G18" i="7"/>
  <c r="G13" i="7"/>
  <c r="G89" i="7"/>
  <c r="O58" i="3"/>
  <c r="O59" i="3"/>
  <c r="O60" i="3"/>
  <c r="O68" i="3"/>
  <c r="F60" i="3"/>
  <c r="F61" i="3"/>
  <c r="F67" i="3"/>
  <c r="J59" i="3"/>
  <c r="J60" i="3"/>
  <c r="J61" i="3"/>
  <c r="J67" i="3"/>
  <c r="E2" i="3" l="1"/>
  <c r="O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F51" i="3"/>
  <c r="F52" i="3"/>
  <c r="F53" i="3"/>
  <c r="F54" i="3"/>
  <c r="F55" i="3"/>
  <c r="F56" i="3"/>
  <c r="F57" i="3"/>
  <c r="F58" i="3"/>
  <c r="F59" i="3"/>
  <c r="F68" i="3"/>
  <c r="F69" i="3"/>
  <c r="F50" i="3"/>
  <c r="E47" i="3"/>
  <c r="E48" i="3"/>
  <c r="E49" i="3"/>
  <c r="E50" i="3"/>
  <c r="J50" i="3" s="1"/>
  <c r="E51" i="3"/>
  <c r="J51" i="3" s="1"/>
  <c r="E52" i="3"/>
  <c r="J52" i="3" s="1"/>
  <c r="E53" i="3"/>
  <c r="J53" i="3" s="1"/>
  <c r="E54" i="3"/>
  <c r="J54" i="3" s="1"/>
  <c r="E55" i="3"/>
  <c r="J55" i="3" s="1"/>
  <c r="J56" i="3"/>
  <c r="J57" i="3"/>
  <c r="J58" i="3"/>
  <c r="J68" i="3"/>
  <c r="J69" i="3"/>
  <c r="O2" i="3" l="1"/>
  <c r="F2" i="3" l="1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J34" i="3" s="1"/>
  <c r="E35" i="3"/>
  <c r="J35" i="3" s="1"/>
  <c r="E36" i="3"/>
  <c r="J36" i="3" s="1"/>
  <c r="E37" i="3"/>
  <c r="J37" i="3" s="1"/>
  <c r="E38" i="3"/>
  <c r="J38" i="3" s="1"/>
  <c r="E39" i="3"/>
  <c r="J39" i="3" s="1"/>
  <c r="E40" i="3"/>
  <c r="J40" i="3" s="1"/>
  <c r="E41" i="3"/>
  <c r="E42" i="3"/>
  <c r="E43" i="3"/>
  <c r="E44" i="3"/>
  <c r="E45" i="3"/>
  <c r="E46" i="3"/>
  <c r="E84" i="3" l="1"/>
  <c r="G92" i="3" s="1"/>
  <c r="E83" i="3"/>
  <c r="I61" i="3" s="1"/>
  <c r="I50" i="3"/>
  <c r="J7" i="3"/>
  <c r="J9" i="3"/>
  <c r="J11" i="3"/>
  <c r="J14" i="3"/>
  <c r="J15" i="3"/>
  <c r="J17" i="3"/>
  <c r="J19" i="3"/>
  <c r="J20" i="3"/>
  <c r="J22" i="3"/>
  <c r="J23" i="3"/>
  <c r="J24" i="3"/>
  <c r="J26" i="3"/>
  <c r="J27" i="3"/>
  <c r="J29" i="3"/>
  <c r="J30" i="3"/>
  <c r="J32" i="3"/>
  <c r="J33" i="3"/>
  <c r="J43" i="3"/>
  <c r="J46" i="3"/>
  <c r="J3" i="3"/>
  <c r="J5" i="3"/>
  <c r="J6" i="3"/>
  <c r="J8" i="3"/>
  <c r="J10" i="3"/>
  <c r="J12" i="3"/>
  <c r="J13" i="3"/>
  <c r="J16" i="3"/>
  <c r="J18" i="3"/>
  <c r="J21" i="3"/>
  <c r="J25" i="3"/>
  <c r="J28" i="3"/>
  <c r="J31" i="3"/>
  <c r="J41" i="3"/>
  <c r="J42" i="3"/>
  <c r="J44" i="3"/>
  <c r="J45" i="3"/>
  <c r="J47" i="3"/>
  <c r="J48" i="3"/>
  <c r="J49" i="3"/>
  <c r="J2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G91" i="3" l="1"/>
  <c r="I55" i="3"/>
  <c r="I53" i="3"/>
  <c r="G94" i="3"/>
  <c r="G97" i="3" s="1"/>
  <c r="I73" i="3"/>
  <c r="I76" i="3"/>
  <c r="I75" i="3"/>
  <c r="I77" i="3"/>
  <c r="I74" i="3"/>
  <c r="I62" i="3"/>
  <c r="I72" i="3"/>
  <c r="I78" i="3"/>
  <c r="I52" i="3"/>
  <c r="I54" i="3"/>
  <c r="I56" i="3"/>
  <c r="I60" i="3"/>
  <c r="I66" i="3"/>
  <c r="I63" i="3"/>
  <c r="I71" i="3"/>
  <c r="I81" i="3"/>
  <c r="I59" i="3"/>
  <c r="I57" i="3"/>
  <c r="I68" i="3"/>
  <c r="I64" i="3"/>
  <c r="I80" i="3"/>
  <c r="I82" i="3"/>
  <c r="L87" i="3"/>
  <c r="G87" i="3"/>
  <c r="G79" i="3" s="1"/>
  <c r="G88" i="3"/>
  <c r="H70" i="3" s="1"/>
  <c r="I51" i="3"/>
  <c r="I58" i="3"/>
  <c r="I69" i="3"/>
  <c r="I67" i="3"/>
  <c r="I65" i="3"/>
  <c r="I79" i="3"/>
  <c r="I70" i="3"/>
  <c r="J87" i="3"/>
  <c r="K87" i="3" s="1"/>
  <c r="G71" i="3"/>
  <c r="G80" i="3"/>
  <c r="G70" i="3"/>
  <c r="G78" i="3"/>
  <c r="G82" i="3"/>
  <c r="G64" i="3"/>
  <c r="G65" i="3"/>
  <c r="H63" i="3"/>
  <c r="G96" i="3"/>
  <c r="G61" i="3"/>
  <c r="G68" i="3"/>
  <c r="H52" i="3"/>
  <c r="G51" i="3"/>
  <c r="G59" i="3"/>
  <c r="G56" i="3"/>
  <c r="G60" i="3"/>
  <c r="G52" i="3"/>
  <c r="G53" i="3"/>
  <c r="G57" i="3"/>
  <c r="G54" i="3"/>
  <c r="G58" i="3"/>
  <c r="H51" i="3"/>
  <c r="G98" i="3"/>
  <c r="J4" i="3"/>
  <c r="H80" i="3" l="1"/>
  <c r="H79" i="3"/>
  <c r="H59" i="3"/>
  <c r="H69" i="3"/>
  <c r="G72" i="3"/>
  <c r="H57" i="3"/>
  <c r="H67" i="3"/>
  <c r="H82" i="3"/>
  <c r="G2" i="3"/>
  <c r="G50" i="3"/>
  <c r="G69" i="3"/>
  <c r="G55" i="3"/>
  <c r="H54" i="3"/>
  <c r="H61" i="3"/>
  <c r="H66" i="3"/>
  <c r="G63" i="3"/>
  <c r="G73" i="3"/>
  <c r="H81" i="3"/>
  <c r="G67" i="3"/>
  <c r="G66" i="3"/>
  <c r="G62" i="3"/>
  <c r="G81" i="3"/>
  <c r="H71" i="3"/>
  <c r="H77" i="3"/>
  <c r="H74" i="3"/>
  <c r="H76" i="3"/>
  <c r="H75" i="3"/>
  <c r="G74" i="3"/>
  <c r="G76" i="3"/>
  <c r="G75" i="3"/>
  <c r="G77" i="3"/>
  <c r="H50" i="3"/>
  <c r="H58" i="3"/>
  <c r="H56" i="3"/>
  <c r="H68" i="3"/>
  <c r="H64" i="3"/>
  <c r="H72" i="3"/>
  <c r="H78" i="3"/>
  <c r="P90" i="3"/>
  <c r="H55" i="3"/>
  <c r="H53" i="3"/>
  <c r="H60" i="3"/>
  <c r="H65" i="3"/>
  <c r="H62" i="3"/>
  <c r="H73" i="3"/>
  <c r="I2" i="3"/>
  <c r="I40" i="3"/>
  <c r="I37" i="3"/>
  <c r="I33" i="3"/>
  <c r="I19" i="3"/>
  <c r="I4" i="3"/>
  <c r="I49" i="3"/>
  <c r="I44" i="3"/>
  <c r="I41" i="3"/>
  <c r="I39" i="3"/>
  <c r="I36" i="3"/>
  <c r="I32" i="3"/>
  <c r="I29" i="3"/>
  <c r="I26" i="3"/>
  <c r="I22" i="3"/>
  <c r="I15" i="3"/>
  <c r="I12" i="3"/>
  <c r="I46" i="3"/>
  <c r="I43" i="3"/>
  <c r="I30" i="3"/>
  <c r="I27" i="3"/>
  <c r="I23" i="3"/>
  <c r="I17" i="3"/>
  <c r="I9" i="3"/>
  <c r="I7" i="3"/>
  <c r="I6" i="3"/>
  <c r="I5" i="3"/>
  <c r="I3" i="3"/>
  <c r="I47" i="3"/>
  <c r="I34" i="3"/>
  <c r="I28" i="3"/>
  <c r="I24" i="3"/>
  <c r="I20" i="3"/>
  <c r="I48" i="3"/>
  <c r="I42" i="3"/>
  <c r="I35" i="3"/>
  <c r="I25" i="3"/>
  <c r="I13" i="3"/>
  <c r="I10" i="3"/>
  <c r="I8" i="3"/>
  <c r="I45" i="3"/>
  <c r="I38" i="3"/>
  <c r="I31" i="3"/>
  <c r="I21" i="3"/>
  <c r="I18" i="3"/>
  <c r="I16" i="3"/>
  <c r="I14" i="3"/>
  <c r="I11" i="3"/>
  <c r="H2" i="3" l="1"/>
  <c r="G103" i="3"/>
  <c r="G102" i="3"/>
  <c r="H29" i="3"/>
  <c r="H26" i="3"/>
  <c r="H22" i="3"/>
  <c r="H46" i="3"/>
  <c r="H37" i="3"/>
  <c r="H33" i="3"/>
  <c r="H27" i="3"/>
  <c r="H23" i="3"/>
  <c r="H19" i="3"/>
  <c r="H48" i="3"/>
  <c r="H45" i="3"/>
  <c r="H42" i="3"/>
  <c r="H38" i="3"/>
  <c r="H35" i="3"/>
  <c r="H31" i="3"/>
  <c r="H25" i="3"/>
  <c r="H21" i="3"/>
  <c r="H18" i="3"/>
  <c r="H16" i="3"/>
  <c r="H14" i="3"/>
  <c r="H11" i="3"/>
  <c r="H39" i="3"/>
  <c r="H36" i="3"/>
  <c r="H32" i="3"/>
  <c r="H15" i="3"/>
  <c r="H12" i="3"/>
  <c r="H43" i="3"/>
  <c r="H40" i="3"/>
  <c r="H30" i="3"/>
  <c r="H49" i="3"/>
  <c r="H44" i="3"/>
  <c r="H5" i="3"/>
  <c r="H7" i="3"/>
  <c r="H4" i="3"/>
  <c r="H13" i="3"/>
  <c r="H10" i="3"/>
  <c r="H8" i="3"/>
  <c r="H6" i="3"/>
  <c r="H47" i="3"/>
  <c r="H41" i="3"/>
  <c r="H34" i="3"/>
  <c r="H28" i="3"/>
  <c r="H24" i="3"/>
  <c r="H20" i="3"/>
  <c r="H3" i="3"/>
  <c r="H17" i="3"/>
  <c r="H9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101" i="3"/>
  <c r="G7" i="3"/>
  <c r="G4" i="3"/>
  <c r="G5" i="3"/>
  <c r="G100" i="3"/>
  <c r="G6" i="3"/>
  <c r="G3" i="3"/>
</calcChain>
</file>

<file path=xl/sharedStrings.xml><?xml version="1.0" encoding="utf-8"?>
<sst xmlns="http://schemas.openxmlformats.org/spreadsheetml/2006/main" count="56" uniqueCount="26">
  <si>
    <t>d</t>
  </si>
  <si>
    <t>sd</t>
  </si>
  <si>
    <t>d-1.96sd</t>
  </si>
  <si>
    <t>d+1.96sd</t>
  </si>
  <si>
    <t>Limits of Agreements</t>
  </si>
  <si>
    <t>J1-S1</t>
  </si>
  <si>
    <t>AVERAGE (J&amp;S)</t>
  </si>
  <si>
    <t>Precision of the limits of Agreements</t>
  </si>
  <si>
    <t>variance of d</t>
  </si>
  <si>
    <t>variance of sd</t>
  </si>
  <si>
    <t>var(d+-1.96sd)</t>
  </si>
  <si>
    <t>1.71^2((sd)^2/n</t>
  </si>
  <si>
    <t>standard error of  d</t>
  </si>
  <si>
    <t>standard error of   limit of Agreements</t>
  </si>
  <si>
    <t>SE:</t>
  </si>
  <si>
    <t>confidence interval for bias</t>
  </si>
  <si>
    <t>confidence interval for the lower limit of agreement</t>
  </si>
  <si>
    <t>*</t>
  </si>
  <si>
    <t>#</t>
  </si>
  <si>
    <t>confidence interval for the upper limit of agreement</t>
  </si>
  <si>
    <t>MEAN</t>
  </si>
  <si>
    <t>n=99, t=1.984</t>
  </si>
  <si>
    <t>ROMER</t>
  </si>
  <si>
    <t>ARTEC</t>
  </si>
  <si>
    <t>CV</t>
  </si>
  <si>
    <t>?????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</si>
</sst>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0" fillId="0" borderId="0" xfId="0" applyFill="1" applyBorder="1"/>
    <xf numFmtId="0" fontId="0" fillId="0" borderId="2" xfId="0" applyBorder="1"/>
    <xf numFmtId="0" fontId="0" fillId="0" borderId="4" xfId="0" applyBorder="1"/>
    <xf numFmtId="0" fontId="0" fillId="0" borderId="0" xfId="0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0" fillId="0" borderId="5" xfId="0" applyBorder="1"/>
    <xf numFmtId="0" fontId="0" fillId="0" borderId="0" xfId="0" applyBorder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0" fillId="0" borderId="5" xfId="0" applyFill="1" applyBorder="1"/>
    <xf numFmtId="2" fontId="1" fillId="0" borderId="0" xfId="0" applyNumberFormat="1" applyFont="1"/>
    <xf numFmtId="0" fontId="0" fillId="0" borderId="0" xfId="0" applyAlignment="1">
      <alignment horizontal="right"/>
    </xf>
    <xf numFmtId="0" fontId="4" fillId="0" borderId="0" xfId="0" applyFont="1" applyFill="1" applyBorder="1"/>
    <xf numFmtId="0" fontId="0" fillId="0" borderId="6" xfId="0" applyBorder="1"/>
    <xf numFmtId="0" fontId="1" fillId="0" borderId="0" xfId="0" applyFont="1" applyFill="1" applyAlignment="1">
      <alignment horizontal="center"/>
    </xf>
    <xf numFmtId="0" fontId="1" fillId="0" borderId="6" xfId="0" applyFont="1" applyBorder="1"/>
    <xf numFmtId="0" fontId="0" fillId="2" borderId="0" xfId="0" applyFill="1"/>
    <xf numFmtId="0" fontId="1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 10 models'!$D$2:$D$82</c:f>
              <c:numCache>
                <c:formatCode>General</c:formatCode>
                <c:ptCount val="81"/>
                <c:pt idx="0">
                  <c:v>4286.2685549999997</c:v>
                </c:pt>
                <c:pt idx="1">
                  <c:v>4285.6103519999997</c:v>
                </c:pt>
                <c:pt idx="2">
                  <c:v>4355.5043949999999</c:v>
                </c:pt>
                <c:pt idx="3">
                  <c:v>4335.3491210000002</c:v>
                </c:pt>
                <c:pt idx="4">
                  <c:v>4336.0878910000001</c:v>
                </c:pt>
                <c:pt idx="5">
                  <c:v>4327.4458009999998</c:v>
                </c:pt>
                <c:pt idx="6">
                  <c:v>4292.0102539999998</c:v>
                </c:pt>
                <c:pt idx="7">
                  <c:v>4342.0517579999996</c:v>
                </c:pt>
                <c:pt idx="8">
                  <c:v>4255.1928710000002</c:v>
                </c:pt>
                <c:pt idx="9">
                  <c:v>3056.6584469999998</c:v>
                </c:pt>
                <c:pt idx="10">
                  <c:v>3126.5024410000001</c:v>
                </c:pt>
                <c:pt idx="11">
                  <c:v>3128.123779</c:v>
                </c:pt>
                <c:pt idx="12">
                  <c:v>3079.1940920000002</c:v>
                </c:pt>
                <c:pt idx="13">
                  <c:v>3037.5207519999999</c:v>
                </c:pt>
                <c:pt idx="14">
                  <c:v>3085.8920899999998</c:v>
                </c:pt>
                <c:pt idx="15">
                  <c:v>3181.8598630000001</c:v>
                </c:pt>
                <c:pt idx="16">
                  <c:v>1916.299072</c:v>
                </c:pt>
                <c:pt idx="17">
                  <c:v>1882.5158690000001</c:v>
                </c:pt>
                <c:pt idx="18">
                  <c:v>1864.5772710000001</c:v>
                </c:pt>
                <c:pt idx="19">
                  <c:v>1823.286255</c:v>
                </c:pt>
                <c:pt idx="20">
                  <c:v>1939.435547</c:v>
                </c:pt>
                <c:pt idx="21">
                  <c:v>1919.7928469999999</c:v>
                </c:pt>
                <c:pt idx="22">
                  <c:v>1917.915283</c:v>
                </c:pt>
                <c:pt idx="23">
                  <c:v>5366.8828130000002</c:v>
                </c:pt>
                <c:pt idx="24">
                  <c:v>5368.1860349999997</c:v>
                </c:pt>
                <c:pt idx="25">
                  <c:v>5357.8168949999999</c:v>
                </c:pt>
                <c:pt idx="26">
                  <c:v>5361.5439450000003</c:v>
                </c:pt>
                <c:pt idx="27">
                  <c:v>5365.3154299999997</c:v>
                </c:pt>
                <c:pt idx="28">
                  <c:v>5345.2446289999998</c:v>
                </c:pt>
                <c:pt idx="29">
                  <c:v>5363.220703</c:v>
                </c:pt>
                <c:pt idx="30">
                  <c:v>4600.0029299999997</c:v>
                </c:pt>
                <c:pt idx="31">
                  <c:v>4565.158203</c:v>
                </c:pt>
                <c:pt idx="32">
                  <c:v>4530.8447269999997</c:v>
                </c:pt>
                <c:pt idx="33">
                  <c:v>4571.8579099999997</c:v>
                </c:pt>
                <c:pt idx="34">
                  <c:v>4540.4086909999996</c:v>
                </c:pt>
                <c:pt idx="35">
                  <c:v>4546.5507809999999</c:v>
                </c:pt>
                <c:pt idx="36">
                  <c:v>4528.904297</c:v>
                </c:pt>
                <c:pt idx="37">
                  <c:v>4539.8183589999999</c:v>
                </c:pt>
                <c:pt idx="38">
                  <c:v>4234.6923829999996</c:v>
                </c:pt>
                <c:pt idx="39">
                  <c:v>4231.7216799999997</c:v>
                </c:pt>
                <c:pt idx="40">
                  <c:v>4244.2905270000001</c:v>
                </c:pt>
                <c:pt idx="41">
                  <c:v>4206.2153319999998</c:v>
                </c:pt>
                <c:pt idx="42">
                  <c:v>4198.1513670000004</c:v>
                </c:pt>
                <c:pt idx="43">
                  <c:v>4274.7451170000004</c:v>
                </c:pt>
                <c:pt idx="44">
                  <c:v>4271.9028319999998</c:v>
                </c:pt>
                <c:pt idx="45">
                  <c:v>4272.1044920000004</c:v>
                </c:pt>
                <c:pt idx="46">
                  <c:v>4355.6567379999997</c:v>
                </c:pt>
                <c:pt idx="47">
                  <c:v>4368.8427730000003</c:v>
                </c:pt>
                <c:pt idx="48">
                  <c:v>4374.1459960000002</c:v>
                </c:pt>
                <c:pt idx="49">
                  <c:v>4374.3764650000003</c:v>
                </c:pt>
                <c:pt idx="50">
                  <c:v>4359.1401370000003</c:v>
                </c:pt>
                <c:pt idx="51">
                  <c:v>4396.0190430000002</c:v>
                </c:pt>
                <c:pt idx="52">
                  <c:v>4377.2026370000003</c:v>
                </c:pt>
                <c:pt idx="53">
                  <c:v>4388.0502930000002</c:v>
                </c:pt>
                <c:pt idx="54">
                  <c:v>2984.7145999999998</c:v>
                </c:pt>
                <c:pt idx="55">
                  <c:v>2978.023682</c:v>
                </c:pt>
                <c:pt idx="56">
                  <c:v>2972.7973630000001</c:v>
                </c:pt>
                <c:pt idx="57">
                  <c:v>2994.4179690000001</c:v>
                </c:pt>
                <c:pt idx="58">
                  <c:v>2997.1298830000001</c:v>
                </c:pt>
                <c:pt idx="59">
                  <c:v>3016.5563959999999</c:v>
                </c:pt>
                <c:pt idx="60">
                  <c:v>2978.10376</c:v>
                </c:pt>
                <c:pt idx="61">
                  <c:v>2964.6374510000001</c:v>
                </c:pt>
                <c:pt idx="62">
                  <c:v>2955.463135</c:v>
                </c:pt>
                <c:pt idx="63">
                  <c:v>2206.9846189999998</c:v>
                </c:pt>
                <c:pt idx="64">
                  <c:v>2227.3881839999999</c:v>
                </c:pt>
                <c:pt idx="65">
                  <c:v>2219.294922</c:v>
                </c:pt>
                <c:pt idx="66">
                  <c:v>2216.0517580000001</c:v>
                </c:pt>
                <c:pt idx="67">
                  <c:v>2230.2963869999999</c:v>
                </c:pt>
                <c:pt idx="68">
                  <c:v>2201.1623540000001</c:v>
                </c:pt>
                <c:pt idx="69">
                  <c:v>2177.2470699999999</c:v>
                </c:pt>
                <c:pt idx="70">
                  <c:v>2169.4553219999998</c:v>
                </c:pt>
                <c:pt idx="71">
                  <c:v>2177.8591310000002</c:v>
                </c:pt>
                <c:pt idx="72">
                  <c:v>1867.766846</c:v>
                </c:pt>
                <c:pt idx="73">
                  <c:v>1879.7727050000001</c:v>
                </c:pt>
                <c:pt idx="74">
                  <c:v>1853.359375</c:v>
                </c:pt>
                <c:pt idx="75">
                  <c:v>1794.6597899999999</c:v>
                </c:pt>
                <c:pt idx="76">
                  <c:v>1818.9422609999999</c:v>
                </c:pt>
                <c:pt idx="77">
                  <c:v>1819.899414</c:v>
                </c:pt>
                <c:pt idx="78">
                  <c:v>1869.724731</c:v>
                </c:pt>
                <c:pt idx="79">
                  <c:v>1888.746216</c:v>
                </c:pt>
                <c:pt idx="80">
                  <c:v>1860.875366</c:v>
                </c:pt>
              </c:numCache>
            </c:numRef>
          </c:xVal>
          <c:yVal>
            <c:numRef>
              <c:f>' 10 models'!$C$2:$C$82</c:f>
              <c:numCache>
                <c:formatCode>General</c:formatCode>
                <c:ptCount val="81"/>
                <c:pt idx="0">
                  <c:v>4237.7270509999998</c:v>
                </c:pt>
                <c:pt idx="1">
                  <c:v>4184.1474609999996</c:v>
                </c:pt>
                <c:pt idx="2">
                  <c:v>4221.654297</c:v>
                </c:pt>
                <c:pt idx="3">
                  <c:v>4210.3476559999999</c:v>
                </c:pt>
                <c:pt idx="4">
                  <c:v>4217.3657229999999</c:v>
                </c:pt>
                <c:pt idx="5">
                  <c:v>4226.5712890000004</c:v>
                </c:pt>
                <c:pt idx="6">
                  <c:v>4238.3388670000004</c:v>
                </c:pt>
                <c:pt idx="7">
                  <c:v>4240.0190430000002</c:v>
                </c:pt>
                <c:pt idx="8">
                  <c:v>4241.6962890000004</c:v>
                </c:pt>
                <c:pt idx="9">
                  <c:v>2962.9833979999999</c:v>
                </c:pt>
                <c:pt idx="10">
                  <c:v>3000.3964839999999</c:v>
                </c:pt>
                <c:pt idx="11">
                  <c:v>3008.9331050000001</c:v>
                </c:pt>
                <c:pt idx="12">
                  <c:v>3000.3088379999999</c:v>
                </c:pt>
                <c:pt idx="13">
                  <c:v>3012.4104000000002</c:v>
                </c:pt>
                <c:pt idx="14">
                  <c:v>3019.663818</c:v>
                </c:pt>
                <c:pt idx="15">
                  <c:v>3019.57251</c:v>
                </c:pt>
                <c:pt idx="16">
                  <c:v>1876.017822</c:v>
                </c:pt>
                <c:pt idx="17">
                  <c:v>1867.3438719999999</c:v>
                </c:pt>
                <c:pt idx="18">
                  <c:v>1859.4377440000001</c:v>
                </c:pt>
                <c:pt idx="19">
                  <c:v>1877.6069339999999</c:v>
                </c:pt>
                <c:pt idx="20">
                  <c:v>1891.2823490000001</c:v>
                </c:pt>
                <c:pt idx="21">
                  <c:v>1897.194702</c:v>
                </c:pt>
                <c:pt idx="22">
                  <c:v>1887.143311</c:v>
                </c:pt>
                <c:pt idx="23">
                  <c:v>5259.2563479999999</c:v>
                </c:pt>
                <c:pt idx="24">
                  <c:v>5278.1826170000004</c:v>
                </c:pt>
                <c:pt idx="25">
                  <c:v>5276.7475590000004</c:v>
                </c:pt>
                <c:pt idx="26">
                  <c:v>5261.0844729999999</c:v>
                </c:pt>
                <c:pt idx="27">
                  <c:v>5246.8789059999999</c:v>
                </c:pt>
                <c:pt idx="28">
                  <c:v>5261.0351559999999</c:v>
                </c:pt>
                <c:pt idx="29">
                  <c:v>5252.7255859999996</c:v>
                </c:pt>
                <c:pt idx="30">
                  <c:v>4474.0195309999999</c:v>
                </c:pt>
                <c:pt idx="31">
                  <c:v>4481.9672849999997</c:v>
                </c:pt>
                <c:pt idx="32">
                  <c:v>4478.498047</c:v>
                </c:pt>
                <c:pt idx="33">
                  <c:v>4483.3696289999998</c:v>
                </c:pt>
                <c:pt idx="34">
                  <c:v>4482.0346680000002</c:v>
                </c:pt>
                <c:pt idx="35">
                  <c:v>4488.7871089999999</c:v>
                </c:pt>
                <c:pt idx="36">
                  <c:v>4497.3432620000003</c:v>
                </c:pt>
                <c:pt idx="37">
                  <c:v>4493.0410160000001</c:v>
                </c:pt>
                <c:pt idx="38">
                  <c:v>4154.404297</c:v>
                </c:pt>
                <c:pt idx="39">
                  <c:v>4138.3920900000003</c:v>
                </c:pt>
                <c:pt idx="40">
                  <c:v>4161.7983400000003</c:v>
                </c:pt>
                <c:pt idx="41">
                  <c:v>4136.4233400000003</c:v>
                </c:pt>
                <c:pt idx="42">
                  <c:v>4045.7966310000002</c:v>
                </c:pt>
                <c:pt idx="43">
                  <c:v>4156.0454099999997</c:v>
                </c:pt>
                <c:pt idx="44">
                  <c:v>4146.3959960000002</c:v>
                </c:pt>
                <c:pt idx="45">
                  <c:v>4151.2080079999996</c:v>
                </c:pt>
                <c:pt idx="46">
                  <c:v>4259.5854490000002</c:v>
                </c:pt>
                <c:pt idx="47">
                  <c:v>4290.3959960000002</c:v>
                </c:pt>
                <c:pt idx="48">
                  <c:v>4239.7939450000003</c:v>
                </c:pt>
                <c:pt idx="49">
                  <c:v>4240.84375</c:v>
                </c:pt>
                <c:pt idx="50">
                  <c:v>4284.3310549999997</c:v>
                </c:pt>
                <c:pt idx="51">
                  <c:v>4238.90625</c:v>
                </c:pt>
                <c:pt idx="52">
                  <c:v>4261.3837890000004</c:v>
                </c:pt>
                <c:pt idx="53">
                  <c:v>4254.0771480000003</c:v>
                </c:pt>
                <c:pt idx="54">
                  <c:v>2916.2172850000002</c:v>
                </c:pt>
                <c:pt idx="55">
                  <c:v>2920.8747560000002</c:v>
                </c:pt>
                <c:pt idx="56">
                  <c:v>2913.2690429999998</c:v>
                </c:pt>
                <c:pt idx="57">
                  <c:v>2918.89624</c:v>
                </c:pt>
                <c:pt idx="58">
                  <c:v>2898.3610840000001</c:v>
                </c:pt>
                <c:pt idx="59">
                  <c:v>2896.5029300000001</c:v>
                </c:pt>
                <c:pt idx="60">
                  <c:v>2880.4697270000001</c:v>
                </c:pt>
                <c:pt idx="61">
                  <c:v>2889.9645999999998</c:v>
                </c:pt>
                <c:pt idx="62">
                  <c:v>2894.4516600000002</c:v>
                </c:pt>
                <c:pt idx="63">
                  <c:v>2121.888672</c:v>
                </c:pt>
                <c:pt idx="64">
                  <c:v>2121.7993160000001</c:v>
                </c:pt>
                <c:pt idx="65">
                  <c:v>2122.4411620000001</c:v>
                </c:pt>
                <c:pt idx="66">
                  <c:v>2119.0678710000002</c:v>
                </c:pt>
                <c:pt idx="67">
                  <c:v>2097.8955080000001</c:v>
                </c:pt>
                <c:pt idx="68">
                  <c:v>2109.358643</c:v>
                </c:pt>
                <c:pt idx="69">
                  <c:v>2097.866943</c:v>
                </c:pt>
                <c:pt idx="70">
                  <c:v>2029.1577150000001</c:v>
                </c:pt>
                <c:pt idx="71">
                  <c:v>2083.5920409999999</c:v>
                </c:pt>
                <c:pt idx="72">
                  <c:v>1823.4372559999999</c:v>
                </c:pt>
                <c:pt idx="73">
                  <c:v>1830.47876</c:v>
                </c:pt>
                <c:pt idx="74">
                  <c:v>1809.6964109999999</c:v>
                </c:pt>
                <c:pt idx="75">
                  <c:v>1779.3186040000001</c:v>
                </c:pt>
                <c:pt idx="76">
                  <c:v>1828.286987</c:v>
                </c:pt>
                <c:pt idx="77">
                  <c:v>1841.7210689999999</c:v>
                </c:pt>
                <c:pt idx="78">
                  <c:v>1823.4334719999999</c:v>
                </c:pt>
                <c:pt idx="79">
                  <c:v>1778.994263</c:v>
                </c:pt>
                <c:pt idx="80">
                  <c:v>1805.4626459999999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078216"/>
        <c:axId val="392078608"/>
      </c:scatterChart>
      <c:valAx>
        <c:axId val="392078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ARTEC (ml)</a:t>
                </a:r>
              </a:p>
            </c:rich>
          </c:tx>
          <c:layout>
            <c:manualLayout>
              <c:xMode val="edge"/>
              <c:yMode val="edge"/>
              <c:x val="0.45840161803071694"/>
              <c:y val="0.913607305936073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392078608"/>
        <c:crosses val="autoZero"/>
        <c:crossBetween val="midCat"/>
      </c:valAx>
      <c:valAx>
        <c:axId val="392078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ROMER (ml)</a:t>
                </a:r>
              </a:p>
            </c:rich>
          </c:tx>
          <c:layout>
            <c:manualLayout>
              <c:xMode val="edge"/>
              <c:yMode val="edge"/>
              <c:x val="2.3954658062749885E-2"/>
              <c:y val="0.315759393089562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392078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10 models'!$F$2:$F$82</c:f>
              <c:numCache>
                <c:formatCode>General</c:formatCode>
                <c:ptCount val="81"/>
                <c:pt idx="0">
                  <c:v>4261.9978030000002</c:v>
                </c:pt>
                <c:pt idx="1">
                  <c:v>4234.8789065000001</c:v>
                </c:pt>
                <c:pt idx="2">
                  <c:v>4288.5793460000004</c:v>
                </c:pt>
                <c:pt idx="3">
                  <c:v>4272.8483885000005</c:v>
                </c:pt>
                <c:pt idx="4">
                  <c:v>4276.726807</c:v>
                </c:pt>
                <c:pt idx="5">
                  <c:v>4277.0085450000006</c:v>
                </c:pt>
                <c:pt idx="6">
                  <c:v>4265.1745604999996</c:v>
                </c:pt>
                <c:pt idx="7">
                  <c:v>4291.0354004999999</c:v>
                </c:pt>
                <c:pt idx="8">
                  <c:v>4248.4445800000003</c:v>
                </c:pt>
                <c:pt idx="9">
                  <c:v>3009.8209225000001</c:v>
                </c:pt>
                <c:pt idx="10">
                  <c:v>3063.4494624999998</c:v>
                </c:pt>
                <c:pt idx="11">
                  <c:v>3068.5284419999998</c:v>
                </c:pt>
                <c:pt idx="12">
                  <c:v>3039.7514650000003</c:v>
                </c:pt>
                <c:pt idx="13">
                  <c:v>3024.9655760000001</c:v>
                </c:pt>
                <c:pt idx="14">
                  <c:v>3052.7779540000001</c:v>
                </c:pt>
                <c:pt idx="15">
                  <c:v>3100.7161864999998</c:v>
                </c:pt>
                <c:pt idx="16">
                  <c:v>1896.158447</c:v>
                </c:pt>
                <c:pt idx="17">
                  <c:v>1874.9298705000001</c:v>
                </c:pt>
                <c:pt idx="18">
                  <c:v>1862.0075075</c:v>
                </c:pt>
                <c:pt idx="19">
                  <c:v>1850.4465944999999</c:v>
                </c:pt>
                <c:pt idx="20">
                  <c:v>1915.3589480000001</c:v>
                </c:pt>
                <c:pt idx="21">
                  <c:v>1908.4937745</c:v>
                </c:pt>
                <c:pt idx="22">
                  <c:v>1902.529297</c:v>
                </c:pt>
                <c:pt idx="23">
                  <c:v>5313.0695804999996</c:v>
                </c:pt>
                <c:pt idx="24">
                  <c:v>5323.1843260000005</c:v>
                </c:pt>
                <c:pt idx="25">
                  <c:v>5317.2822269999997</c:v>
                </c:pt>
                <c:pt idx="26">
                  <c:v>5311.3142090000001</c:v>
                </c:pt>
                <c:pt idx="27">
                  <c:v>5306.0971680000002</c:v>
                </c:pt>
                <c:pt idx="28">
                  <c:v>5303.1398924999994</c:v>
                </c:pt>
                <c:pt idx="29">
                  <c:v>5307.9731444999998</c:v>
                </c:pt>
                <c:pt idx="30">
                  <c:v>4537.0112305000002</c:v>
                </c:pt>
                <c:pt idx="31">
                  <c:v>4523.5627439999998</c:v>
                </c:pt>
                <c:pt idx="32">
                  <c:v>4504.6713870000003</c:v>
                </c:pt>
                <c:pt idx="33">
                  <c:v>4527.6137694999998</c:v>
                </c:pt>
                <c:pt idx="34">
                  <c:v>4511.2216795000004</c:v>
                </c:pt>
                <c:pt idx="35">
                  <c:v>4517.6689449999994</c:v>
                </c:pt>
                <c:pt idx="36">
                  <c:v>4513.1237794999997</c:v>
                </c:pt>
                <c:pt idx="37">
                  <c:v>4516.4296875</c:v>
                </c:pt>
                <c:pt idx="38">
                  <c:v>4194.5483399999994</c:v>
                </c:pt>
                <c:pt idx="39">
                  <c:v>4185.056885</c:v>
                </c:pt>
                <c:pt idx="40">
                  <c:v>4203.0444335000002</c:v>
                </c:pt>
                <c:pt idx="41">
                  <c:v>4171.3193360000005</c:v>
                </c:pt>
                <c:pt idx="42">
                  <c:v>4121.9739989999998</c:v>
                </c:pt>
                <c:pt idx="43">
                  <c:v>4215.3952635000005</c:v>
                </c:pt>
                <c:pt idx="44">
                  <c:v>4209.1494139999995</c:v>
                </c:pt>
                <c:pt idx="45">
                  <c:v>4211.65625</c:v>
                </c:pt>
                <c:pt idx="46">
                  <c:v>4307.6210934999999</c:v>
                </c:pt>
                <c:pt idx="47">
                  <c:v>4329.6193844999998</c:v>
                </c:pt>
                <c:pt idx="48">
                  <c:v>4306.9699705000003</c:v>
                </c:pt>
                <c:pt idx="49">
                  <c:v>4307.6101075000006</c:v>
                </c:pt>
                <c:pt idx="50">
                  <c:v>4321.7355960000004</c:v>
                </c:pt>
                <c:pt idx="51">
                  <c:v>4317.4626465000001</c:v>
                </c:pt>
                <c:pt idx="52">
                  <c:v>4319.2932130000008</c:v>
                </c:pt>
                <c:pt idx="53">
                  <c:v>4321.0637205000003</c:v>
                </c:pt>
                <c:pt idx="54">
                  <c:v>2950.4659425</c:v>
                </c:pt>
                <c:pt idx="55">
                  <c:v>2949.4492190000001</c:v>
                </c:pt>
                <c:pt idx="56">
                  <c:v>2943.033203</c:v>
                </c:pt>
                <c:pt idx="57">
                  <c:v>2956.6571045000001</c:v>
                </c:pt>
                <c:pt idx="58">
                  <c:v>2947.7454834999999</c:v>
                </c:pt>
                <c:pt idx="59">
                  <c:v>2956.5296630000003</c:v>
                </c:pt>
                <c:pt idx="60">
                  <c:v>2929.2867434999998</c:v>
                </c:pt>
                <c:pt idx="61">
                  <c:v>2927.3010254999999</c:v>
                </c:pt>
                <c:pt idx="62">
                  <c:v>2924.9573975000003</c:v>
                </c:pt>
                <c:pt idx="63">
                  <c:v>2164.4366454999999</c:v>
                </c:pt>
                <c:pt idx="64">
                  <c:v>2174.59375</c:v>
                </c:pt>
                <c:pt idx="65">
                  <c:v>2170.8680420000001</c:v>
                </c:pt>
                <c:pt idx="66">
                  <c:v>2167.5598145000004</c:v>
                </c:pt>
                <c:pt idx="67">
                  <c:v>2164.0959475</c:v>
                </c:pt>
                <c:pt idx="68">
                  <c:v>2155.2604984999998</c:v>
                </c:pt>
                <c:pt idx="69">
                  <c:v>2137.5570065000002</c:v>
                </c:pt>
                <c:pt idx="70">
                  <c:v>2099.3065185</c:v>
                </c:pt>
                <c:pt idx="71">
                  <c:v>2130.725586</c:v>
                </c:pt>
                <c:pt idx="72">
                  <c:v>1845.6020509999998</c:v>
                </c:pt>
                <c:pt idx="73">
                  <c:v>1855.1257325000001</c:v>
                </c:pt>
                <c:pt idx="74">
                  <c:v>1831.5278929999999</c:v>
                </c:pt>
                <c:pt idx="75">
                  <c:v>1786.9891969999999</c:v>
                </c:pt>
                <c:pt idx="76">
                  <c:v>1823.6146239999998</c:v>
                </c:pt>
                <c:pt idx="77">
                  <c:v>1830.8102414999998</c:v>
                </c:pt>
                <c:pt idx="78">
                  <c:v>1846.5791015</c:v>
                </c:pt>
                <c:pt idx="79">
                  <c:v>1833.8702395</c:v>
                </c:pt>
                <c:pt idx="80">
                  <c:v>1833.1690060000001</c:v>
                </c:pt>
              </c:numCache>
            </c:numRef>
          </c:xVal>
          <c:yVal>
            <c:numRef>
              <c:f>' 10 models'!$E$2:$E$82</c:f>
              <c:numCache>
                <c:formatCode>General</c:formatCode>
                <c:ptCount val="81"/>
                <c:pt idx="0">
                  <c:v>48.541503999999804</c:v>
                </c:pt>
                <c:pt idx="1">
                  <c:v>101.46289100000013</c:v>
                </c:pt>
                <c:pt idx="2">
                  <c:v>133.85009799999989</c:v>
                </c:pt>
                <c:pt idx="3">
                  <c:v>125.00146500000028</c:v>
                </c:pt>
                <c:pt idx="4">
                  <c:v>118.72216800000024</c:v>
                </c:pt>
                <c:pt idx="5">
                  <c:v>100.87451199999941</c:v>
                </c:pt>
                <c:pt idx="6">
                  <c:v>53.671386999999413</c:v>
                </c:pt>
                <c:pt idx="7">
                  <c:v>102.03271499999937</c:v>
                </c:pt>
                <c:pt idx="8">
                  <c:v>13.496581999999762</c:v>
                </c:pt>
                <c:pt idx="9">
                  <c:v>93.675048999999944</c:v>
                </c:pt>
                <c:pt idx="10">
                  <c:v>126.10595700000022</c:v>
                </c:pt>
                <c:pt idx="11">
                  <c:v>119.19067399999994</c:v>
                </c:pt>
                <c:pt idx="12">
                  <c:v>78.885254000000259</c:v>
                </c:pt>
                <c:pt idx="13">
                  <c:v>25.110351999999693</c:v>
                </c:pt>
                <c:pt idx="14">
                  <c:v>66.228271999999833</c:v>
                </c:pt>
                <c:pt idx="15">
                  <c:v>162.28735300000017</c:v>
                </c:pt>
                <c:pt idx="16">
                  <c:v>40.28125</c:v>
                </c:pt>
                <c:pt idx="17">
                  <c:v>15.171997000000147</c:v>
                </c:pt>
                <c:pt idx="18">
                  <c:v>5.1395270000000437</c:v>
                </c:pt>
                <c:pt idx="19">
                  <c:v>-54.320678999999927</c:v>
                </c:pt>
                <c:pt idx="20">
                  <c:v>48.153197999999975</c:v>
                </c:pt>
                <c:pt idx="21">
                  <c:v>22.598144999999931</c:v>
                </c:pt>
                <c:pt idx="22">
                  <c:v>30.771972000000005</c:v>
                </c:pt>
                <c:pt idx="23">
                  <c:v>107.62646500000028</c:v>
                </c:pt>
                <c:pt idx="24">
                  <c:v>90.003417999999328</c:v>
                </c:pt>
                <c:pt idx="25">
                  <c:v>81.069335999999566</c:v>
                </c:pt>
                <c:pt idx="26">
                  <c:v>100.45947200000046</c:v>
                </c:pt>
                <c:pt idx="27">
                  <c:v>118.43652399999974</c:v>
                </c:pt>
                <c:pt idx="28">
                  <c:v>84.209472999999889</c:v>
                </c:pt>
                <c:pt idx="29">
                  <c:v>110.49511700000039</c:v>
                </c:pt>
                <c:pt idx="30">
                  <c:v>125.98339899999974</c:v>
                </c:pt>
                <c:pt idx="31">
                  <c:v>83.190918000000238</c:v>
                </c:pt>
                <c:pt idx="32">
                  <c:v>52.346679999999651</c:v>
                </c:pt>
                <c:pt idx="33">
                  <c:v>88.488280999999915</c:v>
                </c:pt>
                <c:pt idx="34">
                  <c:v>58.374022999999397</c:v>
                </c:pt>
                <c:pt idx="35">
                  <c:v>57.763672000000042</c:v>
                </c:pt>
                <c:pt idx="36">
                  <c:v>31.56103499999972</c:v>
                </c:pt>
                <c:pt idx="37">
                  <c:v>46.777342999999746</c:v>
                </c:pt>
                <c:pt idx="38">
                  <c:v>80.288085999999566</c:v>
                </c:pt>
                <c:pt idx="39">
                  <c:v>93.329589999999371</c:v>
                </c:pt>
                <c:pt idx="40">
                  <c:v>82.492186999999831</c:v>
                </c:pt>
                <c:pt idx="41">
                  <c:v>69.791991999999482</c:v>
                </c:pt>
                <c:pt idx="42">
                  <c:v>152.35473600000023</c:v>
                </c:pt>
                <c:pt idx="43">
                  <c:v>118.69970700000067</c:v>
                </c:pt>
                <c:pt idx="44">
                  <c:v>125.50683599999957</c:v>
                </c:pt>
                <c:pt idx="45">
                  <c:v>120.89648400000078</c:v>
                </c:pt>
                <c:pt idx="46">
                  <c:v>96.071288999999524</c:v>
                </c:pt>
                <c:pt idx="47">
                  <c:v>78.446777000000111</c:v>
                </c:pt>
                <c:pt idx="48">
                  <c:v>134.35205099999985</c:v>
                </c:pt>
                <c:pt idx="49">
                  <c:v>133.53271500000028</c:v>
                </c:pt>
                <c:pt idx="50">
                  <c:v>74.809082000000672</c:v>
                </c:pt>
                <c:pt idx="51">
                  <c:v>157.11279300000024</c:v>
                </c:pt>
                <c:pt idx="52">
                  <c:v>115.81884799999989</c:v>
                </c:pt>
                <c:pt idx="53">
                  <c:v>133.97314499999993</c:v>
                </c:pt>
                <c:pt idx="54">
                  <c:v>68.497314999999617</c:v>
                </c:pt>
                <c:pt idx="55">
                  <c:v>57.148925999999847</c:v>
                </c:pt>
                <c:pt idx="56">
                  <c:v>59.528320000000349</c:v>
                </c:pt>
                <c:pt idx="57">
                  <c:v>75.52172900000005</c:v>
                </c:pt>
                <c:pt idx="58">
                  <c:v>98.768798999999944</c:v>
                </c:pt>
                <c:pt idx="59">
                  <c:v>120.05346599999984</c:v>
                </c:pt>
                <c:pt idx="60">
                  <c:v>97.634032999999818</c:v>
                </c:pt>
                <c:pt idx="61">
                  <c:v>74.672851000000264</c:v>
                </c:pt>
                <c:pt idx="62">
                  <c:v>61.011474999999791</c:v>
                </c:pt>
                <c:pt idx="63">
                  <c:v>85.095946999999796</c:v>
                </c:pt>
                <c:pt idx="64">
                  <c:v>105.58886799999982</c:v>
                </c:pt>
                <c:pt idx="65">
                  <c:v>96.853759999999966</c:v>
                </c:pt>
                <c:pt idx="66">
                  <c:v>96.983886999999868</c:v>
                </c:pt>
                <c:pt idx="67">
                  <c:v>132.4008789999998</c:v>
                </c:pt>
                <c:pt idx="68">
                  <c:v>91.803711000000021</c:v>
                </c:pt>
                <c:pt idx="69">
                  <c:v>79.380126999999902</c:v>
                </c:pt>
                <c:pt idx="70">
                  <c:v>140.29760699999974</c:v>
                </c:pt>
                <c:pt idx="71">
                  <c:v>94.26709000000028</c:v>
                </c:pt>
                <c:pt idx="72">
                  <c:v>44.329590000000053</c:v>
                </c:pt>
                <c:pt idx="73">
                  <c:v>49.293945000000122</c:v>
                </c:pt>
                <c:pt idx="74">
                  <c:v>43.662964000000102</c:v>
                </c:pt>
                <c:pt idx="75">
                  <c:v>15.34118599999988</c:v>
                </c:pt>
                <c:pt idx="76">
                  <c:v>-9.3447260000000369</c:v>
                </c:pt>
                <c:pt idx="77">
                  <c:v>-21.821654999999964</c:v>
                </c:pt>
                <c:pt idx="78">
                  <c:v>46.291259000000082</c:v>
                </c:pt>
                <c:pt idx="79">
                  <c:v>109.75195299999996</c:v>
                </c:pt>
                <c:pt idx="80">
                  <c:v>55.412720000000036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models'!$F$2:$F$82</c:f>
              <c:numCache>
                <c:formatCode>General</c:formatCode>
                <c:ptCount val="81"/>
                <c:pt idx="0">
                  <c:v>4261.9978030000002</c:v>
                </c:pt>
                <c:pt idx="1">
                  <c:v>4234.8789065000001</c:v>
                </c:pt>
                <c:pt idx="2">
                  <c:v>4288.5793460000004</c:v>
                </c:pt>
                <c:pt idx="3">
                  <c:v>4272.8483885000005</c:v>
                </c:pt>
                <c:pt idx="4">
                  <c:v>4276.726807</c:v>
                </c:pt>
                <c:pt idx="5">
                  <c:v>4277.0085450000006</c:v>
                </c:pt>
                <c:pt idx="6">
                  <c:v>4265.1745604999996</c:v>
                </c:pt>
                <c:pt idx="7">
                  <c:v>4291.0354004999999</c:v>
                </c:pt>
                <c:pt idx="8">
                  <c:v>4248.4445800000003</c:v>
                </c:pt>
                <c:pt idx="9">
                  <c:v>3009.8209225000001</c:v>
                </c:pt>
                <c:pt idx="10">
                  <c:v>3063.4494624999998</c:v>
                </c:pt>
                <c:pt idx="11">
                  <c:v>3068.5284419999998</c:v>
                </c:pt>
                <c:pt idx="12">
                  <c:v>3039.7514650000003</c:v>
                </c:pt>
                <c:pt idx="13">
                  <c:v>3024.9655760000001</c:v>
                </c:pt>
                <c:pt idx="14">
                  <c:v>3052.7779540000001</c:v>
                </c:pt>
                <c:pt idx="15">
                  <c:v>3100.7161864999998</c:v>
                </c:pt>
                <c:pt idx="16">
                  <c:v>1896.158447</c:v>
                </c:pt>
                <c:pt idx="17">
                  <c:v>1874.9298705000001</c:v>
                </c:pt>
                <c:pt idx="18">
                  <c:v>1862.0075075</c:v>
                </c:pt>
                <c:pt idx="19">
                  <c:v>1850.4465944999999</c:v>
                </c:pt>
                <c:pt idx="20">
                  <c:v>1915.3589480000001</c:v>
                </c:pt>
                <c:pt idx="21">
                  <c:v>1908.4937745</c:v>
                </c:pt>
                <c:pt idx="22">
                  <c:v>1902.529297</c:v>
                </c:pt>
                <c:pt idx="23">
                  <c:v>5313.0695804999996</c:v>
                </c:pt>
                <c:pt idx="24">
                  <c:v>5323.1843260000005</c:v>
                </c:pt>
                <c:pt idx="25">
                  <c:v>5317.2822269999997</c:v>
                </c:pt>
                <c:pt idx="26">
                  <c:v>5311.3142090000001</c:v>
                </c:pt>
                <c:pt idx="27">
                  <c:v>5306.0971680000002</c:v>
                </c:pt>
                <c:pt idx="28">
                  <c:v>5303.1398924999994</c:v>
                </c:pt>
                <c:pt idx="29">
                  <c:v>5307.9731444999998</c:v>
                </c:pt>
                <c:pt idx="30">
                  <c:v>4537.0112305000002</c:v>
                </c:pt>
                <c:pt idx="31">
                  <c:v>4523.5627439999998</c:v>
                </c:pt>
                <c:pt idx="32">
                  <c:v>4504.6713870000003</c:v>
                </c:pt>
                <c:pt idx="33">
                  <c:v>4527.6137694999998</c:v>
                </c:pt>
                <c:pt idx="34">
                  <c:v>4511.2216795000004</c:v>
                </c:pt>
                <c:pt idx="35">
                  <c:v>4517.6689449999994</c:v>
                </c:pt>
                <c:pt idx="36">
                  <c:v>4513.1237794999997</c:v>
                </c:pt>
                <c:pt idx="37">
                  <c:v>4516.4296875</c:v>
                </c:pt>
                <c:pt idx="38">
                  <c:v>4194.5483399999994</c:v>
                </c:pt>
                <c:pt idx="39">
                  <c:v>4185.056885</c:v>
                </c:pt>
                <c:pt idx="40">
                  <c:v>4203.0444335000002</c:v>
                </c:pt>
                <c:pt idx="41">
                  <c:v>4171.3193360000005</c:v>
                </c:pt>
                <c:pt idx="42">
                  <c:v>4121.9739989999998</c:v>
                </c:pt>
                <c:pt idx="43">
                  <c:v>4215.3952635000005</c:v>
                </c:pt>
                <c:pt idx="44">
                  <c:v>4209.1494139999995</c:v>
                </c:pt>
                <c:pt idx="45">
                  <c:v>4211.65625</c:v>
                </c:pt>
                <c:pt idx="46">
                  <c:v>4307.6210934999999</c:v>
                </c:pt>
                <c:pt idx="47">
                  <c:v>4329.6193844999998</c:v>
                </c:pt>
                <c:pt idx="48">
                  <c:v>4306.9699705000003</c:v>
                </c:pt>
                <c:pt idx="49">
                  <c:v>4307.6101075000006</c:v>
                </c:pt>
                <c:pt idx="50">
                  <c:v>4321.7355960000004</c:v>
                </c:pt>
                <c:pt idx="51">
                  <c:v>4317.4626465000001</c:v>
                </c:pt>
                <c:pt idx="52">
                  <c:v>4319.2932130000008</c:v>
                </c:pt>
                <c:pt idx="53">
                  <c:v>4321.0637205000003</c:v>
                </c:pt>
                <c:pt idx="54">
                  <c:v>2950.4659425</c:v>
                </c:pt>
                <c:pt idx="55">
                  <c:v>2949.4492190000001</c:v>
                </c:pt>
                <c:pt idx="56">
                  <c:v>2943.033203</c:v>
                </c:pt>
                <c:pt idx="57">
                  <c:v>2956.6571045000001</c:v>
                </c:pt>
                <c:pt idx="58">
                  <c:v>2947.7454834999999</c:v>
                </c:pt>
                <c:pt idx="59">
                  <c:v>2956.5296630000003</c:v>
                </c:pt>
                <c:pt idx="60">
                  <c:v>2929.2867434999998</c:v>
                </c:pt>
                <c:pt idx="61">
                  <c:v>2927.3010254999999</c:v>
                </c:pt>
                <c:pt idx="62">
                  <c:v>2924.9573975000003</c:v>
                </c:pt>
                <c:pt idx="63">
                  <c:v>2164.4366454999999</c:v>
                </c:pt>
                <c:pt idx="64">
                  <c:v>2174.59375</c:v>
                </c:pt>
                <c:pt idx="65">
                  <c:v>2170.8680420000001</c:v>
                </c:pt>
                <c:pt idx="66">
                  <c:v>2167.5598145000004</c:v>
                </c:pt>
                <c:pt idx="67">
                  <c:v>2164.0959475</c:v>
                </c:pt>
                <c:pt idx="68">
                  <c:v>2155.2604984999998</c:v>
                </c:pt>
                <c:pt idx="69">
                  <c:v>2137.5570065000002</c:v>
                </c:pt>
                <c:pt idx="70">
                  <c:v>2099.3065185</c:v>
                </c:pt>
                <c:pt idx="71">
                  <c:v>2130.725586</c:v>
                </c:pt>
                <c:pt idx="72">
                  <c:v>1845.6020509999998</c:v>
                </c:pt>
                <c:pt idx="73">
                  <c:v>1855.1257325000001</c:v>
                </c:pt>
                <c:pt idx="74">
                  <c:v>1831.5278929999999</c:v>
                </c:pt>
                <c:pt idx="75">
                  <c:v>1786.9891969999999</c:v>
                </c:pt>
                <c:pt idx="76">
                  <c:v>1823.6146239999998</c:v>
                </c:pt>
                <c:pt idx="77">
                  <c:v>1830.8102414999998</c:v>
                </c:pt>
                <c:pt idx="78">
                  <c:v>1846.5791015</c:v>
                </c:pt>
                <c:pt idx="79">
                  <c:v>1833.8702395</c:v>
                </c:pt>
                <c:pt idx="80">
                  <c:v>1833.1690060000001</c:v>
                </c:pt>
              </c:numCache>
            </c:numRef>
          </c:xVal>
          <c:yVal>
            <c:numRef>
              <c:f>' 10 models'!$G$2:$G$82</c:f>
              <c:numCache>
                <c:formatCode>General</c:formatCode>
                <c:ptCount val="81"/>
                <c:pt idx="0">
                  <c:v>-1.8188982967649281</c:v>
                </c:pt>
                <c:pt idx="1">
                  <c:v>-1.8188982967649281</c:v>
                </c:pt>
                <c:pt idx="2">
                  <c:v>-1.8188982967649281</c:v>
                </c:pt>
                <c:pt idx="3">
                  <c:v>-1.8188982967649281</c:v>
                </c:pt>
                <c:pt idx="4">
                  <c:v>-1.8188982967649281</c:v>
                </c:pt>
                <c:pt idx="5">
                  <c:v>-1.8188982967649281</c:v>
                </c:pt>
                <c:pt idx="6">
                  <c:v>-1.8188982967649281</c:v>
                </c:pt>
                <c:pt idx="7">
                  <c:v>-1.8188982967649281</c:v>
                </c:pt>
                <c:pt idx="8">
                  <c:v>-1.8188982967649281</c:v>
                </c:pt>
                <c:pt idx="9">
                  <c:v>-1.8188982967649281</c:v>
                </c:pt>
                <c:pt idx="10">
                  <c:v>-1.8188982967649281</c:v>
                </c:pt>
                <c:pt idx="11">
                  <c:v>-1.8188982967649281</c:v>
                </c:pt>
                <c:pt idx="12">
                  <c:v>-1.8188982967649281</c:v>
                </c:pt>
                <c:pt idx="13">
                  <c:v>-1.8188982967649281</c:v>
                </c:pt>
                <c:pt idx="14">
                  <c:v>-1.8188982967649281</c:v>
                </c:pt>
                <c:pt idx="15">
                  <c:v>-1.8188982967649281</c:v>
                </c:pt>
                <c:pt idx="16">
                  <c:v>-1.8188982967649281</c:v>
                </c:pt>
                <c:pt idx="17">
                  <c:v>-1.8188982967649281</c:v>
                </c:pt>
                <c:pt idx="18">
                  <c:v>-1.8188982967649281</c:v>
                </c:pt>
                <c:pt idx="19">
                  <c:v>-1.8188982967649281</c:v>
                </c:pt>
                <c:pt idx="20">
                  <c:v>-1.8188982967649281</c:v>
                </c:pt>
                <c:pt idx="21">
                  <c:v>-1.8188982967649281</c:v>
                </c:pt>
                <c:pt idx="22">
                  <c:v>-1.8188982967649281</c:v>
                </c:pt>
                <c:pt idx="23">
                  <c:v>-1.8188982967649281</c:v>
                </c:pt>
                <c:pt idx="24">
                  <c:v>-1.8188982967649281</c:v>
                </c:pt>
                <c:pt idx="25">
                  <c:v>-1.8188982967649281</c:v>
                </c:pt>
                <c:pt idx="26">
                  <c:v>-1.8188982967649281</c:v>
                </c:pt>
                <c:pt idx="27">
                  <c:v>-1.8188982967649281</c:v>
                </c:pt>
                <c:pt idx="28">
                  <c:v>-1.8188982967649281</c:v>
                </c:pt>
                <c:pt idx="29">
                  <c:v>-1.8188982967649281</c:v>
                </c:pt>
                <c:pt idx="30">
                  <c:v>-1.8188982967649281</c:v>
                </c:pt>
                <c:pt idx="31">
                  <c:v>-1.8188982967649281</c:v>
                </c:pt>
                <c:pt idx="32">
                  <c:v>-1.8188982967649281</c:v>
                </c:pt>
                <c:pt idx="33">
                  <c:v>-1.8188982967649281</c:v>
                </c:pt>
                <c:pt idx="34">
                  <c:v>-1.8188982967649281</c:v>
                </c:pt>
                <c:pt idx="35">
                  <c:v>-1.8188982967649281</c:v>
                </c:pt>
                <c:pt idx="36">
                  <c:v>-1.8188982967649281</c:v>
                </c:pt>
                <c:pt idx="37">
                  <c:v>-1.8188982967649281</c:v>
                </c:pt>
                <c:pt idx="38">
                  <c:v>-1.8188982967649281</c:v>
                </c:pt>
                <c:pt idx="39">
                  <c:v>-1.8188982967649281</c:v>
                </c:pt>
                <c:pt idx="40">
                  <c:v>-1.8188982967649281</c:v>
                </c:pt>
                <c:pt idx="41">
                  <c:v>-1.8188982967649281</c:v>
                </c:pt>
                <c:pt idx="42">
                  <c:v>-1.8188982967649281</c:v>
                </c:pt>
                <c:pt idx="43">
                  <c:v>-1.8188982967649281</c:v>
                </c:pt>
                <c:pt idx="44">
                  <c:v>-1.8188982967649281</c:v>
                </c:pt>
                <c:pt idx="45">
                  <c:v>-1.8188982967649281</c:v>
                </c:pt>
                <c:pt idx="46">
                  <c:v>-1.8188982967649281</c:v>
                </c:pt>
                <c:pt idx="47">
                  <c:v>-1.8188982967649281</c:v>
                </c:pt>
                <c:pt idx="48">
                  <c:v>-1.8188982967649281</c:v>
                </c:pt>
                <c:pt idx="49">
                  <c:v>-1.8188982967649281</c:v>
                </c:pt>
                <c:pt idx="50">
                  <c:v>-1.8188982967649281</c:v>
                </c:pt>
                <c:pt idx="51">
                  <c:v>-1.8188982967649281</c:v>
                </c:pt>
                <c:pt idx="52">
                  <c:v>-1.8188982967649281</c:v>
                </c:pt>
                <c:pt idx="53">
                  <c:v>-1.8188982967649281</c:v>
                </c:pt>
                <c:pt idx="54">
                  <c:v>-1.8188982967649281</c:v>
                </c:pt>
                <c:pt idx="55">
                  <c:v>-1.8188982967649281</c:v>
                </c:pt>
                <c:pt idx="56">
                  <c:v>-1.8188982967649281</c:v>
                </c:pt>
                <c:pt idx="57">
                  <c:v>-1.8188982967649281</c:v>
                </c:pt>
                <c:pt idx="58">
                  <c:v>-1.8188982967649281</c:v>
                </c:pt>
                <c:pt idx="59">
                  <c:v>-1.8188982967649281</c:v>
                </c:pt>
                <c:pt idx="60">
                  <c:v>-1.8188982967649281</c:v>
                </c:pt>
                <c:pt idx="61">
                  <c:v>-1.8188982967649281</c:v>
                </c:pt>
                <c:pt idx="62">
                  <c:v>-1.8188982967649281</c:v>
                </c:pt>
                <c:pt idx="63">
                  <c:v>-1.8188982967649281</c:v>
                </c:pt>
                <c:pt idx="64">
                  <c:v>-1.8188982967649281</c:v>
                </c:pt>
                <c:pt idx="65">
                  <c:v>-1.8188982967649281</c:v>
                </c:pt>
                <c:pt idx="66">
                  <c:v>-1.8188982967649281</c:v>
                </c:pt>
                <c:pt idx="67">
                  <c:v>-1.8188982967649281</c:v>
                </c:pt>
                <c:pt idx="68">
                  <c:v>-1.8188982967649281</c:v>
                </c:pt>
                <c:pt idx="69">
                  <c:v>-1.8188982967649281</c:v>
                </c:pt>
                <c:pt idx="70">
                  <c:v>-1.8188982967649281</c:v>
                </c:pt>
                <c:pt idx="71">
                  <c:v>-1.8188982967649281</c:v>
                </c:pt>
                <c:pt idx="72">
                  <c:v>-1.8188982967649281</c:v>
                </c:pt>
                <c:pt idx="73">
                  <c:v>-1.8188982967649281</c:v>
                </c:pt>
                <c:pt idx="74">
                  <c:v>-1.8188982967649281</c:v>
                </c:pt>
                <c:pt idx="75">
                  <c:v>-1.8188982967649281</c:v>
                </c:pt>
                <c:pt idx="76">
                  <c:v>-1.8188982967649281</c:v>
                </c:pt>
                <c:pt idx="77">
                  <c:v>-1.8188982967649281</c:v>
                </c:pt>
                <c:pt idx="78">
                  <c:v>-1.8188982967649281</c:v>
                </c:pt>
                <c:pt idx="79">
                  <c:v>-1.8188982967649281</c:v>
                </c:pt>
                <c:pt idx="80">
                  <c:v>-1.8188982967649281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models'!$F$2:$F$82</c:f>
              <c:numCache>
                <c:formatCode>General</c:formatCode>
                <c:ptCount val="81"/>
                <c:pt idx="0">
                  <c:v>4261.9978030000002</c:v>
                </c:pt>
                <c:pt idx="1">
                  <c:v>4234.8789065000001</c:v>
                </c:pt>
                <c:pt idx="2">
                  <c:v>4288.5793460000004</c:v>
                </c:pt>
                <c:pt idx="3">
                  <c:v>4272.8483885000005</c:v>
                </c:pt>
                <c:pt idx="4">
                  <c:v>4276.726807</c:v>
                </c:pt>
                <c:pt idx="5">
                  <c:v>4277.0085450000006</c:v>
                </c:pt>
                <c:pt idx="6">
                  <c:v>4265.1745604999996</c:v>
                </c:pt>
                <c:pt idx="7">
                  <c:v>4291.0354004999999</c:v>
                </c:pt>
                <c:pt idx="8">
                  <c:v>4248.4445800000003</c:v>
                </c:pt>
                <c:pt idx="9">
                  <c:v>3009.8209225000001</c:v>
                </c:pt>
                <c:pt idx="10">
                  <c:v>3063.4494624999998</c:v>
                </c:pt>
                <c:pt idx="11">
                  <c:v>3068.5284419999998</c:v>
                </c:pt>
                <c:pt idx="12">
                  <c:v>3039.7514650000003</c:v>
                </c:pt>
                <c:pt idx="13">
                  <c:v>3024.9655760000001</c:v>
                </c:pt>
                <c:pt idx="14">
                  <c:v>3052.7779540000001</c:v>
                </c:pt>
                <c:pt idx="15">
                  <c:v>3100.7161864999998</c:v>
                </c:pt>
                <c:pt idx="16">
                  <c:v>1896.158447</c:v>
                </c:pt>
                <c:pt idx="17">
                  <c:v>1874.9298705000001</c:v>
                </c:pt>
                <c:pt idx="18">
                  <c:v>1862.0075075</c:v>
                </c:pt>
                <c:pt idx="19">
                  <c:v>1850.4465944999999</c:v>
                </c:pt>
                <c:pt idx="20">
                  <c:v>1915.3589480000001</c:v>
                </c:pt>
                <c:pt idx="21">
                  <c:v>1908.4937745</c:v>
                </c:pt>
                <c:pt idx="22">
                  <c:v>1902.529297</c:v>
                </c:pt>
                <c:pt idx="23">
                  <c:v>5313.0695804999996</c:v>
                </c:pt>
                <c:pt idx="24">
                  <c:v>5323.1843260000005</c:v>
                </c:pt>
                <c:pt idx="25">
                  <c:v>5317.2822269999997</c:v>
                </c:pt>
                <c:pt idx="26">
                  <c:v>5311.3142090000001</c:v>
                </c:pt>
                <c:pt idx="27">
                  <c:v>5306.0971680000002</c:v>
                </c:pt>
                <c:pt idx="28">
                  <c:v>5303.1398924999994</c:v>
                </c:pt>
                <c:pt idx="29">
                  <c:v>5307.9731444999998</c:v>
                </c:pt>
                <c:pt idx="30">
                  <c:v>4537.0112305000002</c:v>
                </c:pt>
                <c:pt idx="31">
                  <c:v>4523.5627439999998</c:v>
                </c:pt>
                <c:pt idx="32">
                  <c:v>4504.6713870000003</c:v>
                </c:pt>
                <c:pt idx="33">
                  <c:v>4527.6137694999998</c:v>
                </c:pt>
                <c:pt idx="34">
                  <c:v>4511.2216795000004</c:v>
                </c:pt>
                <c:pt idx="35">
                  <c:v>4517.6689449999994</c:v>
                </c:pt>
                <c:pt idx="36">
                  <c:v>4513.1237794999997</c:v>
                </c:pt>
                <c:pt idx="37">
                  <c:v>4516.4296875</c:v>
                </c:pt>
                <c:pt idx="38">
                  <c:v>4194.5483399999994</c:v>
                </c:pt>
                <c:pt idx="39">
                  <c:v>4185.056885</c:v>
                </c:pt>
                <c:pt idx="40">
                  <c:v>4203.0444335000002</c:v>
                </c:pt>
                <c:pt idx="41">
                  <c:v>4171.3193360000005</c:v>
                </c:pt>
                <c:pt idx="42">
                  <c:v>4121.9739989999998</c:v>
                </c:pt>
                <c:pt idx="43">
                  <c:v>4215.3952635000005</c:v>
                </c:pt>
                <c:pt idx="44">
                  <c:v>4209.1494139999995</c:v>
                </c:pt>
                <c:pt idx="45">
                  <c:v>4211.65625</c:v>
                </c:pt>
                <c:pt idx="46">
                  <c:v>4307.6210934999999</c:v>
                </c:pt>
                <c:pt idx="47">
                  <c:v>4329.6193844999998</c:v>
                </c:pt>
                <c:pt idx="48">
                  <c:v>4306.9699705000003</c:v>
                </c:pt>
                <c:pt idx="49">
                  <c:v>4307.6101075000006</c:v>
                </c:pt>
                <c:pt idx="50">
                  <c:v>4321.7355960000004</c:v>
                </c:pt>
                <c:pt idx="51">
                  <c:v>4317.4626465000001</c:v>
                </c:pt>
                <c:pt idx="52">
                  <c:v>4319.2932130000008</c:v>
                </c:pt>
                <c:pt idx="53">
                  <c:v>4321.0637205000003</c:v>
                </c:pt>
                <c:pt idx="54">
                  <c:v>2950.4659425</c:v>
                </c:pt>
                <c:pt idx="55">
                  <c:v>2949.4492190000001</c:v>
                </c:pt>
                <c:pt idx="56">
                  <c:v>2943.033203</c:v>
                </c:pt>
                <c:pt idx="57">
                  <c:v>2956.6571045000001</c:v>
                </c:pt>
                <c:pt idx="58">
                  <c:v>2947.7454834999999</c:v>
                </c:pt>
                <c:pt idx="59">
                  <c:v>2956.5296630000003</c:v>
                </c:pt>
                <c:pt idx="60">
                  <c:v>2929.2867434999998</c:v>
                </c:pt>
                <c:pt idx="61">
                  <c:v>2927.3010254999999</c:v>
                </c:pt>
                <c:pt idx="62">
                  <c:v>2924.9573975000003</c:v>
                </c:pt>
                <c:pt idx="63">
                  <c:v>2164.4366454999999</c:v>
                </c:pt>
                <c:pt idx="64">
                  <c:v>2174.59375</c:v>
                </c:pt>
                <c:pt idx="65">
                  <c:v>2170.8680420000001</c:v>
                </c:pt>
                <c:pt idx="66">
                  <c:v>2167.5598145000004</c:v>
                </c:pt>
                <c:pt idx="67">
                  <c:v>2164.0959475</c:v>
                </c:pt>
                <c:pt idx="68">
                  <c:v>2155.2604984999998</c:v>
                </c:pt>
                <c:pt idx="69">
                  <c:v>2137.5570065000002</c:v>
                </c:pt>
                <c:pt idx="70">
                  <c:v>2099.3065185</c:v>
                </c:pt>
                <c:pt idx="71">
                  <c:v>2130.725586</c:v>
                </c:pt>
                <c:pt idx="72">
                  <c:v>1845.6020509999998</c:v>
                </c:pt>
                <c:pt idx="73">
                  <c:v>1855.1257325000001</c:v>
                </c:pt>
                <c:pt idx="74">
                  <c:v>1831.5278929999999</c:v>
                </c:pt>
                <c:pt idx="75">
                  <c:v>1786.9891969999999</c:v>
                </c:pt>
                <c:pt idx="76">
                  <c:v>1823.6146239999998</c:v>
                </c:pt>
                <c:pt idx="77">
                  <c:v>1830.8102414999998</c:v>
                </c:pt>
                <c:pt idx="78">
                  <c:v>1846.5791015</c:v>
                </c:pt>
                <c:pt idx="79">
                  <c:v>1833.8702395</c:v>
                </c:pt>
                <c:pt idx="80">
                  <c:v>1833.1690060000001</c:v>
                </c:pt>
              </c:numCache>
            </c:numRef>
          </c:xVal>
          <c:yVal>
            <c:numRef>
              <c:f>' 10 models'!$H$2:$H$82</c:f>
              <c:numCache>
                <c:formatCode>General</c:formatCode>
                <c:ptCount val="81"/>
                <c:pt idx="0">
                  <c:v>163.53788948195</c:v>
                </c:pt>
                <c:pt idx="1">
                  <c:v>163.53788948195</c:v>
                </c:pt>
                <c:pt idx="2">
                  <c:v>163.53788948195</c:v>
                </c:pt>
                <c:pt idx="3">
                  <c:v>163.53788948195</c:v>
                </c:pt>
                <c:pt idx="4">
                  <c:v>163.53788948195</c:v>
                </c:pt>
                <c:pt idx="5">
                  <c:v>163.53788948195</c:v>
                </c:pt>
                <c:pt idx="6">
                  <c:v>163.53788948195</c:v>
                </c:pt>
                <c:pt idx="7">
                  <c:v>163.53788948195</c:v>
                </c:pt>
                <c:pt idx="8">
                  <c:v>163.53788948195</c:v>
                </c:pt>
                <c:pt idx="9">
                  <c:v>163.53788948195</c:v>
                </c:pt>
                <c:pt idx="10">
                  <c:v>163.53788948195</c:v>
                </c:pt>
                <c:pt idx="11">
                  <c:v>163.53788948195</c:v>
                </c:pt>
                <c:pt idx="12">
                  <c:v>163.53788948195</c:v>
                </c:pt>
                <c:pt idx="13">
                  <c:v>163.53788948195</c:v>
                </c:pt>
                <c:pt idx="14">
                  <c:v>163.53788948195</c:v>
                </c:pt>
                <c:pt idx="15">
                  <c:v>163.53788948195</c:v>
                </c:pt>
                <c:pt idx="16">
                  <c:v>163.53788948195</c:v>
                </c:pt>
                <c:pt idx="17">
                  <c:v>163.53788948195</c:v>
                </c:pt>
                <c:pt idx="18">
                  <c:v>163.53788948195</c:v>
                </c:pt>
                <c:pt idx="19">
                  <c:v>163.53788948195</c:v>
                </c:pt>
                <c:pt idx="20">
                  <c:v>163.53788948195</c:v>
                </c:pt>
                <c:pt idx="21">
                  <c:v>163.53788948195</c:v>
                </c:pt>
                <c:pt idx="22">
                  <c:v>163.53788948195</c:v>
                </c:pt>
                <c:pt idx="23">
                  <c:v>163.53788948195</c:v>
                </c:pt>
                <c:pt idx="24">
                  <c:v>163.53788948195</c:v>
                </c:pt>
                <c:pt idx="25">
                  <c:v>163.53788948195</c:v>
                </c:pt>
                <c:pt idx="26">
                  <c:v>163.53788948195</c:v>
                </c:pt>
                <c:pt idx="27">
                  <c:v>163.53788948195</c:v>
                </c:pt>
                <c:pt idx="28">
                  <c:v>163.53788948195</c:v>
                </c:pt>
                <c:pt idx="29">
                  <c:v>163.53788948195</c:v>
                </c:pt>
                <c:pt idx="30">
                  <c:v>163.53788948195</c:v>
                </c:pt>
                <c:pt idx="31">
                  <c:v>163.53788948195</c:v>
                </c:pt>
                <c:pt idx="32">
                  <c:v>163.53788948195</c:v>
                </c:pt>
                <c:pt idx="33">
                  <c:v>163.53788948195</c:v>
                </c:pt>
                <c:pt idx="34">
                  <c:v>163.53788948195</c:v>
                </c:pt>
                <c:pt idx="35">
                  <c:v>163.53788948195</c:v>
                </c:pt>
                <c:pt idx="36">
                  <c:v>163.53788948195</c:v>
                </c:pt>
                <c:pt idx="37">
                  <c:v>163.53788948195</c:v>
                </c:pt>
                <c:pt idx="38">
                  <c:v>163.53788948195</c:v>
                </c:pt>
                <c:pt idx="39">
                  <c:v>163.53788948195</c:v>
                </c:pt>
                <c:pt idx="40">
                  <c:v>163.53788948195</c:v>
                </c:pt>
                <c:pt idx="41">
                  <c:v>163.53788948195</c:v>
                </c:pt>
                <c:pt idx="42">
                  <c:v>163.53788948195</c:v>
                </c:pt>
                <c:pt idx="43">
                  <c:v>163.53788948195</c:v>
                </c:pt>
                <c:pt idx="44">
                  <c:v>163.53788948195</c:v>
                </c:pt>
                <c:pt idx="45">
                  <c:v>163.53788948195</c:v>
                </c:pt>
                <c:pt idx="46">
                  <c:v>163.53788948195</c:v>
                </c:pt>
                <c:pt idx="47">
                  <c:v>163.53788948195</c:v>
                </c:pt>
                <c:pt idx="48">
                  <c:v>163.53788948195</c:v>
                </c:pt>
                <c:pt idx="49">
                  <c:v>163.53788948195</c:v>
                </c:pt>
                <c:pt idx="50">
                  <c:v>163.53788948195</c:v>
                </c:pt>
                <c:pt idx="51">
                  <c:v>163.53788948195</c:v>
                </c:pt>
                <c:pt idx="52">
                  <c:v>163.53788948195</c:v>
                </c:pt>
                <c:pt idx="53">
                  <c:v>163.53788948195</c:v>
                </c:pt>
                <c:pt idx="54">
                  <c:v>163.53788948195</c:v>
                </c:pt>
                <c:pt idx="55">
                  <c:v>163.53788948195</c:v>
                </c:pt>
                <c:pt idx="56">
                  <c:v>163.53788948195</c:v>
                </c:pt>
                <c:pt idx="57">
                  <c:v>163.53788948195</c:v>
                </c:pt>
                <c:pt idx="58">
                  <c:v>163.53788948195</c:v>
                </c:pt>
                <c:pt idx="59">
                  <c:v>163.53788948195</c:v>
                </c:pt>
                <c:pt idx="60">
                  <c:v>163.53788948195</c:v>
                </c:pt>
                <c:pt idx="61">
                  <c:v>163.53788948195</c:v>
                </c:pt>
                <c:pt idx="62">
                  <c:v>163.53788948195</c:v>
                </c:pt>
                <c:pt idx="63">
                  <c:v>163.53788948195</c:v>
                </c:pt>
                <c:pt idx="64">
                  <c:v>163.53788948195</c:v>
                </c:pt>
                <c:pt idx="65">
                  <c:v>163.53788948195</c:v>
                </c:pt>
                <c:pt idx="66">
                  <c:v>163.53788948195</c:v>
                </c:pt>
                <c:pt idx="67">
                  <c:v>163.53788948195</c:v>
                </c:pt>
                <c:pt idx="68">
                  <c:v>163.53788948195</c:v>
                </c:pt>
                <c:pt idx="69">
                  <c:v>163.53788948195</c:v>
                </c:pt>
                <c:pt idx="70">
                  <c:v>163.53788948195</c:v>
                </c:pt>
                <c:pt idx="71">
                  <c:v>163.53788948195</c:v>
                </c:pt>
                <c:pt idx="72">
                  <c:v>163.53788948195</c:v>
                </c:pt>
                <c:pt idx="73">
                  <c:v>163.53788948195</c:v>
                </c:pt>
                <c:pt idx="74">
                  <c:v>163.53788948195</c:v>
                </c:pt>
                <c:pt idx="75">
                  <c:v>163.53788948195</c:v>
                </c:pt>
                <c:pt idx="76">
                  <c:v>163.53788948195</c:v>
                </c:pt>
                <c:pt idx="77">
                  <c:v>163.53788948195</c:v>
                </c:pt>
                <c:pt idx="78">
                  <c:v>163.53788948195</c:v>
                </c:pt>
                <c:pt idx="79">
                  <c:v>163.53788948195</c:v>
                </c:pt>
                <c:pt idx="80">
                  <c:v>163.53788948195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10 models'!$F$2:$F$82</c:f>
              <c:numCache>
                <c:formatCode>General</c:formatCode>
                <c:ptCount val="81"/>
                <c:pt idx="0">
                  <c:v>4261.9978030000002</c:v>
                </c:pt>
                <c:pt idx="1">
                  <c:v>4234.8789065000001</c:v>
                </c:pt>
                <c:pt idx="2">
                  <c:v>4288.5793460000004</c:v>
                </c:pt>
                <c:pt idx="3">
                  <c:v>4272.8483885000005</c:v>
                </c:pt>
                <c:pt idx="4">
                  <c:v>4276.726807</c:v>
                </c:pt>
                <c:pt idx="5">
                  <c:v>4277.0085450000006</c:v>
                </c:pt>
                <c:pt idx="6">
                  <c:v>4265.1745604999996</c:v>
                </c:pt>
                <c:pt idx="7">
                  <c:v>4291.0354004999999</c:v>
                </c:pt>
                <c:pt idx="8">
                  <c:v>4248.4445800000003</c:v>
                </c:pt>
                <c:pt idx="9">
                  <c:v>3009.8209225000001</c:v>
                </c:pt>
                <c:pt idx="10">
                  <c:v>3063.4494624999998</c:v>
                </c:pt>
                <c:pt idx="11">
                  <c:v>3068.5284419999998</c:v>
                </c:pt>
                <c:pt idx="12">
                  <c:v>3039.7514650000003</c:v>
                </c:pt>
                <c:pt idx="13">
                  <c:v>3024.9655760000001</c:v>
                </c:pt>
                <c:pt idx="14">
                  <c:v>3052.7779540000001</c:v>
                </c:pt>
                <c:pt idx="15">
                  <c:v>3100.7161864999998</c:v>
                </c:pt>
                <c:pt idx="16">
                  <c:v>1896.158447</c:v>
                </c:pt>
                <c:pt idx="17">
                  <c:v>1874.9298705000001</c:v>
                </c:pt>
                <c:pt idx="18">
                  <c:v>1862.0075075</c:v>
                </c:pt>
                <c:pt idx="19">
                  <c:v>1850.4465944999999</c:v>
                </c:pt>
                <c:pt idx="20">
                  <c:v>1915.3589480000001</c:v>
                </c:pt>
                <c:pt idx="21">
                  <c:v>1908.4937745</c:v>
                </c:pt>
                <c:pt idx="22">
                  <c:v>1902.529297</c:v>
                </c:pt>
                <c:pt idx="23">
                  <c:v>5313.0695804999996</c:v>
                </c:pt>
                <c:pt idx="24">
                  <c:v>5323.1843260000005</c:v>
                </c:pt>
                <c:pt idx="25">
                  <c:v>5317.2822269999997</c:v>
                </c:pt>
                <c:pt idx="26">
                  <c:v>5311.3142090000001</c:v>
                </c:pt>
                <c:pt idx="27">
                  <c:v>5306.0971680000002</c:v>
                </c:pt>
                <c:pt idx="28">
                  <c:v>5303.1398924999994</c:v>
                </c:pt>
                <c:pt idx="29">
                  <c:v>5307.9731444999998</c:v>
                </c:pt>
                <c:pt idx="30">
                  <c:v>4537.0112305000002</c:v>
                </c:pt>
                <c:pt idx="31">
                  <c:v>4523.5627439999998</c:v>
                </c:pt>
                <c:pt idx="32">
                  <c:v>4504.6713870000003</c:v>
                </c:pt>
                <c:pt idx="33">
                  <c:v>4527.6137694999998</c:v>
                </c:pt>
                <c:pt idx="34">
                  <c:v>4511.2216795000004</c:v>
                </c:pt>
                <c:pt idx="35">
                  <c:v>4517.6689449999994</c:v>
                </c:pt>
                <c:pt idx="36">
                  <c:v>4513.1237794999997</c:v>
                </c:pt>
                <c:pt idx="37">
                  <c:v>4516.4296875</c:v>
                </c:pt>
                <c:pt idx="38">
                  <c:v>4194.5483399999994</c:v>
                </c:pt>
                <c:pt idx="39">
                  <c:v>4185.056885</c:v>
                </c:pt>
                <c:pt idx="40">
                  <c:v>4203.0444335000002</c:v>
                </c:pt>
                <c:pt idx="41">
                  <c:v>4171.3193360000005</c:v>
                </c:pt>
                <c:pt idx="42">
                  <c:v>4121.9739989999998</c:v>
                </c:pt>
                <c:pt idx="43">
                  <c:v>4215.3952635000005</c:v>
                </c:pt>
                <c:pt idx="44">
                  <c:v>4209.1494139999995</c:v>
                </c:pt>
                <c:pt idx="45">
                  <c:v>4211.65625</c:v>
                </c:pt>
                <c:pt idx="46">
                  <c:v>4307.6210934999999</c:v>
                </c:pt>
                <c:pt idx="47">
                  <c:v>4329.6193844999998</c:v>
                </c:pt>
                <c:pt idx="48">
                  <c:v>4306.9699705000003</c:v>
                </c:pt>
                <c:pt idx="49">
                  <c:v>4307.6101075000006</c:v>
                </c:pt>
                <c:pt idx="50">
                  <c:v>4321.7355960000004</c:v>
                </c:pt>
                <c:pt idx="51">
                  <c:v>4317.4626465000001</c:v>
                </c:pt>
                <c:pt idx="52">
                  <c:v>4319.2932130000008</c:v>
                </c:pt>
                <c:pt idx="53">
                  <c:v>4321.0637205000003</c:v>
                </c:pt>
                <c:pt idx="54">
                  <c:v>2950.4659425</c:v>
                </c:pt>
                <c:pt idx="55">
                  <c:v>2949.4492190000001</c:v>
                </c:pt>
                <c:pt idx="56">
                  <c:v>2943.033203</c:v>
                </c:pt>
                <c:pt idx="57">
                  <c:v>2956.6571045000001</c:v>
                </c:pt>
                <c:pt idx="58">
                  <c:v>2947.7454834999999</c:v>
                </c:pt>
                <c:pt idx="59">
                  <c:v>2956.5296630000003</c:v>
                </c:pt>
                <c:pt idx="60">
                  <c:v>2929.2867434999998</c:v>
                </c:pt>
                <c:pt idx="61">
                  <c:v>2927.3010254999999</c:v>
                </c:pt>
                <c:pt idx="62">
                  <c:v>2924.9573975000003</c:v>
                </c:pt>
                <c:pt idx="63">
                  <c:v>2164.4366454999999</c:v>
                </c:pt>
                <c:pt idx="64">
                  <c:v>2174.59375</c:v>
                </c:pt>
                <c:pt idx="65">
                  <c:v>2170.8680420000001</c:v>
                </c:pt>
                <c:pt idx="66">
                  <c:v>2167.5598145000004</c:v>
                </c:pt>
                <c:pt idx="67">
                  <c:v>2164.0959475</c:v>
                </c:pt>
                <c:pt idx="68">
                  <c:v>2155.2604984999998</c:v>
                </c:pt>
                <c:pt idx="69">
                  <c:v>2137.5570065000002</c:v>
                </c:pt>
                <c:pt idx="70">
                  <c:v>2099.3065185</c:v>
                </c:pt>
                <c:pt idx="71">
                  <c:v>2130.725586</c:v>
                </c:pt>
                <c:pt idx="72">
                  <c:v>1845.6020509999998</c:v>
                </c:pt>
                <c:pt idx="73">
                  <c:v>1855.1257325000001</c:v>
                </c:pt>
                <c:pt idx="74">
                  <c:v>1831.5278929999999</c:v>
                </c:pt>
                <c:pt idx="75">
                  <c:v>1786.9891969999999</c:v>
                </c:pt>
                <c:pt idx="76">
                  <c:v>1823.6146239999998</c:v>
                </c:pt>
                <c:pt idx="77">
                  <c:v>1830.8102414999998</c:v>
                </c:pt>
                <c:pt idx="78">
                  <c:v>1846.5791015</c:v>
                </c:pt>
                <c:pt idx="79">
                  <c:v>1833.8702395</c:v>
                </c:pt>
                <c:pt idx="80">
                  <c:v>1833.1690060000001</c:v>
                </c:pt>
              </c:numCache>
            </c:numRef>
          </c:xVal>
          <c:yVal>
            <c:numRef>
              <c:f>' 10 models'!$I$2:$I$82</c:f>
              <c:numCache>
                <c:formatCode>General</c:formatCode>
                <c:ptCount val="81"/>
                <c:pt idx="0">
                  <c:v>80.859495592592538</c:v>
                </c:pt>
                <c:pt idx="1">
                  <c:v>80.859495592592538</c:v>
                </c:pt>
                <c:pt idx="2">
                  <c:v>80.859495592592538</c:v>
                </c:pt>
                <c:pt idx="3">
                  <c:v>80.859495592592538</c:v>
                </c:pt>
                <c:pt idx="4">
                  <c:v>80.859495592592538</c:v>
                </c:pt>
                <c:pt idx="5">
                  <c:v>80.859495592592538</c:v>
                </c:pt>
                <c:pt idx="6">
                  <c:v>80.859495592592538</c:v>
                </c:pt>
                <c:pt idx="7">
                  <c:v>80.859495592592538</c:v>
                </c:pt>
                <c:pt idx="8">
                  <c:v>80.859495592592538</c:v>
                </c:pt>
                <c:pt idx="9">
                  <c:v>80.859495592592538</c:v>
                </c:pt>
                <c:pt idx="10">
                  <c:v>80.859495592592538</c:v>
                </c:pt>
                <c:pt idx="11">
                  <c:v>80.859495592592538</c:v>
                </c:pt>
                <c:pt idx="12">
                  <c:v>80.859495592592538</c:v>
                </c:pt>
                <c:pt idx="13">
                  <c:v>80.859495592592538</c:v>
                </c:pt>
                <c:pt idx="14">
                  <c:v>80.859495592592538</c:v>
                </c:pt>
                <c:pt idx="15">
                  <c:v>80.859495592592538</c:v>
                </c:pt>
                <c:pt idx="16">
                  <c:v>80.859495592592538</c:v>
                </c:pt>
                <c:pt idx="17">
                  <c:v>80.859495592592538</c:v>
                </c:pt>
                <c:pt idx="18">
                  <c:v>80.859495592592538</c:v>
                </c:pt>
                <c:pt idx="19">
                  <c:v>80.859495592592538</c:v>
                </c:pt>
                <c:pt idx="20">
                  <c:v>80.859495592592538</c:v>
                </c:pt>
                <c:pt idx="21">
                  <c:v>80.859495592592538</c:v>
                </c:pt>
                <c:pt idx="22">
                  <c:v>80.859495592592538</c:v>
                </c:pt>
                <c:pt idx="23">
                  <c:v>80.859495592592538</c:v>
                </c:pt>
                <c:pt idx="24">
                  <c:v>80.859495592592538</c:v>
                </c:pt>
                <c:pt idx="25">
                  <c:v>80.859495592592538</c:v>
                </c:pt>
                <c:pt idx="26">
                  <c:v>80.859495592592538</c:v>
                </c:pt>
                <c:pt idx="27">
                  <c:v>80.859495592592538</c:v>
                </c:pt>
                <c:pt idx="28">
                  <c:v>80.859495592592538</c:v>
                </c:pt>
                <c:pt idx="29">
                  <c:v>80.859495592592538</c:v>
                </c:pt>
                <c:pt idx="30">
                  <c:v>80.859495592592538</c:v>
                </c:pt>
                <c:pt idx="31">
                  <c:v>80.859495592592538</c:v>
                </c:pt>
                <c:pt idx="32">
                  <c:v>80.859495592592538</c:v>
                </c:pt>
                <c:pt idx="33">
                  <c:v>80.859495592592538</c:v>
                </c:pt>
                <c:pt idx="34">
                  <c:v>80.859495592592538</c:v>
                </c:pt>
                <c:pt idx="35">
                  <c:v>80.859495592592538</c:v>
                </c:pt>
                <c:pt idx="36">
                  <c:v>80.859495592592538</c:v>
                </c:pt>
                <c:pt idx="37">
                  <c:v>80.859495592592538</c:v>
                </c:pt>
                <c:pt idx="38">
                  <c:v>80.859495592592538</c:v>
                </c:pt>
                <c:pt idx="39">
                  <c:v>80.859495592592538</c:v>
                </c:pt>
                <c:pt idx="40">
                  <c:v>80.859495592592538</c:v>
                </c:pt>
                <c:pt idx="41">
                  <c:v>80.859495592592538</c:v>
                </c:pt>
                <c:pt idx="42">
                  <c:v>80.859495592592538</c:v>
                </c:pt>
                <c:pt idx="43">
                  <c:v>80.859495592592538</c:v>
                </c:pt>
                <c:pt idx="44">
                  <c:v>80.859495592592538</c:v>
                </c:pt>
                <c:pt idx="45">
                  <c:v>80.859495592592538</c:v>
                </c:pt>
                <c:pt idx="46">
                  <c:v>80.859495592592538</c:v>
                </c:pt>
                <c:pt idx="47">
                  <c:v>80.859495592592538</c:v>
                </c:pt>
                <c:pt idx="48">
                  <c:v>80.859495592592538</c:v>
                </c:pt>
                <c:pt idx="49">
                  <c:v>80.859495592592538</c:v>
                </c:pt>
                <c:pt idx="50">
                  <c:v>80.859495592592538</c:v>
                </c:pt>
                <c:pt idx="51">
                  <c:v>80.859495592592538</c:v>
                </c:pt>
                <c:pt idx="52">
                  <c:v>80.859495592592538</c:v>
                </c:pt>
                <c:pt idx="53">
                  <c:v>80.859495592592538</c:v>
                </c:pt>
                <c:pt idx="54">
                  <c:v>80.859495592592538</c:v>
                </c:pt>
                <c:pt idx="55">
                  <c:v>80.859495592592538</c:v>
                </c:pt>
                <c:pt idx="56">
                  <c:v>80.859495592592538</c:v>
                </c:pt>
                <c:pt idx="57">
                  <c:v>80.859495592592538</c:v>
                </c:pt>
                <c:pt idx="58">
                  <c:v>80.859495592592538</c:v>
                </c:pt>
                <c:pt idx="59">
                  <c:v>80.859495592592538</c:v>
                </c:pt>
                <c:pt idx="60">
                  <c:v>80.859495592592538</c:v>
                </c:pt>
                <c:pt idx="61">
                  <c:v>80.859495592592538</c:v>
                </c:pt>
                <c:pt idx="62">
                  <c:v>80.859495592592538</c:v>
                </c:pt>
                <c:pt idx="63">
                  <c:v>80.859495592592538</c:v>
                </c:pt>
                <c:pt idx="64">
                  <c:v>80.859495592592538</c:v>
                </c:pt>
                <c:pt idx="65">
                  <c:v>80.859495592592538</c:v>
                </c:pt>
                <c:pt idx="66">
                  <c:v>80.859495592592538</c:v>
                </c:pt>
                <c:pt idx="67">
                  <c:v>80.859495592592538</c:v>
                </c:pt>
                <c:pt idx="68">
                  <c:v>80.859495592592538</c:v>
                </c:pt>
                <c:pt idx="69">
                  <c:v>80.859495592592538</c:v>
                </c:pt>
                <c:pt idx="70">
                  <c:v>80.859495592592538</c:v>
                </c:pt>
                <c:pt idx="71">
                  <c:v>80.859495592592538</c:v>
                </c:pt>
                <c:pt idx="72">
                  <c:v>80.859495592592538</c:v>
                </c:pt>
                <c:pt idx="73">
                  <c:v>80.859495592592538</c:v>
                </c:pt>
                <c:pt idx="74">
                  <c:v>80.859495592592538</c:v>
                </c:pt>
                <c:pt idx="75">
                  <c:v>80.859495592592538</c:v>
                </c:pt>
                <c:pt idx="76">
                  <c:v>80.859495592592538</c:v>
                </c:pt>
                <c:pt idx="77">
                  <c:v>80.859495592592538</c:v>
                </c:pt>
                <c:pt idx="78">
                  <c:v>80.859495592592538</c:v>
                </c:pt>
                <c:pt idx="79">
                  <c:v>80.859495592592538</c:v>
                </c:pt>
                <c:pt idx="80">
                  <c:v>80.859495592592538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079392"/>
        <c:axId val="392079784"/>
      </c:scatterChart>
      <c:valAx>
        <c:axId val="392079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392079784"/>
        <c:crosses val="autoZero"/>
        <c:crossBetween val="midCat"/>
      </c:valAx>
      <c:valAx>
        <c:axId val="392079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 ARTEC -ROMER (ml)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392079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 10 contours'!$D$2:$D$75</c:f>
              <c:numCache>
                <c:formatCode>General</c:formatCode>
                <c:ptCount val="74"/>
                <c:pt idx="0">
                  <c:v>232.30192600000001</c:v>
                </c:pt>
                <c:pt idx="1">
                  <c:v>232.26486199999999</c:v>
                </c:pt>
                <c:pt idx="2">
                  <c:v>233.58544900000001</c:v>
                </c:pt>
                <c:pt idx="3">
                  <c:v>233.61582899999999</c:v>
                </c:pt>
                <c:pt idx="4">
                  <c:v>233.37861599999999</c:v>
                </c:pt>
                <c:pt idx="5">
                  <c:v>232.402344</c:v>
                </c:pt>
                <c:pt idx="6">
                  <c:v>233.851135</c:v>
                </c:pt>
                <c:pt idx="7">
                  <c:v>231.416382</c:v>
                </c:pt>
                <c:pt idx="8">
                  <c:v>196.252792</c:v>
                </c:pt>
                <c:pt idx="9">
                  <c:v>198.43308999999999</c:v>
                </c:pt>
                <c:pt idx="10">
                  <c:v>198.489441</c:v>
                </c:pt>
                <c:pt idx="11">
                  <c:v>196.94314600000001</c:v>
                </c:pt>
                <c:pt idx="12">
                  <c:v>195.60876500000001</c:v>
                </c:pt>
                <c:pt idx="13">
                  <c:v>197.14825400000001</c:v>
                </c:pt>
                <c:pt idx="14">
                  <c:v>200.18867499999999</c:v>
                </c:pt>
                <c:pt idx="15">
                  <c:v>155.67253099999999</c:v>
                </c:pt>
                <c:pt idx="16">
                  <c:v>154.296783</c:v>
                </c:pt>
                <c:pt idx="17">
                  <c:v>153.58497600000001</c:v>
                </c:pt>
                <c:pt idx="18">
                  <c:v>156.54466199999999</c:v>
                </c:pt>
                <c:pt idx="19">
                  <c:v>155.79878199999999</c:v>
                </c:pt>
                <c:pt idx="20">
                  <c:v>155.716354</c:v>
                </c:pt>
                <c:pt idx="21">
                  <c:v>260.60891700000002</c:v>
                </c:pt>
                <c:pt idx="22">
                  <c:v>260.58544899999998</c:v>
                </c:pt>
                <c:pt idx="23">
                  <c:v>260.40121499999998</c:v>
                </c:pt>
                <c:pt idx="24">
                  <c:v>260.49728399999998</c:v>
                </c:pt>
                <c:pt idx="25">
                  <c:v>260.15893599999998</c:v>
                </c:pt>
                <c:pt idx="26">
                  <c:v>260.595978</c:v>
                </c:pt>
                <c:pt idx="27">
                  <c:v>260.05181900000002</c:v>
                </c:pt>
                <c:pt idx="28">
                  <c:v>260.53128099999998</c:v>
                </c:pt>
                <c:pt idx="29">
                  <c:v>240.59208699999999</c:v>
                </c:pt>
                <c:pt idx="30">
                  <c:v>239.704193</c:v>
                </c:pt>
                <c:pt idx="31">
                  <c:v>240.816757</c:v>
                </c:pt>
                <c:pt idx="32">
                  <c:v>239.90782200000001</c:v>
                </c:pt>
                <c:pt idx="33">
                  <c:v>240.10318000000001</c:v>
                </c:pt>
                <c:pt idx="34">
                  <c:v>239.64355499999999</c:v>
                </c:pt>
                <c:pt idx="35">
                  <c:v>239.93151900000001</c:v>
                </c:pt>
                <c:pt idx="36">
                  <c:v>231.48640399999999</c:v>
                </c:pt>
                <c:pt idx="37">
                  <c:v>231.36842300000001</c:v>
                </c:pt>
                <c:pt idx="38">
                  <c:v>231.71945199999999</c:v>
                </c:pt>
                <c:pt idx="39">
                  <c:v>230.62377900000001</c:v>
                </c:pt>
                <c:pt idx="40">
                  <c:v>232.45689400000001</c:v>
                </c:pt>
                <c:pt idx="41">
                  <c:v>232.38140899999999</c:v>
                </c:pt>
                <c:pt idx="42">
                  <c:v>232.417618</c:v>
                </c:pt>
                <c:pt idx="43">
                  <c:v>234.76310699999999</c:v>
                </c:pt>
                <c:pt idx="44">
                  <c:v>235.167969</c:v>
                </c:pt>
                <c:pt idx="45">
                  <c:v>235.19216900000001</c:v>
                </c:pt>
                <c:pt idx="46">
                  <c:v>235.17309599999999</c:v>
                </c:pt>
                <c:pt idx="47">
                  <c:v>234.816742</c:v>
                </c:pt>
                <c:pt idx="48">
                  <c:v>235.78474399999999</c:v>
                </c:pt>
                <c:pt idx="49">
                  <c:v>235.27387999999999</c:v>
                </c:pt>
                <c:pt idx="50">
                  <c:v>235.57063299999999</c:v>
                </c:pt>
                <c:pt idx="51">
                  <c:v>194.29884300000001</c:v>
                </c:pt>
                <c:pt idx="52">
                  <c:v>194.12202500000001</c:v>
                </c:pt>
                <c:pt idx="53">
                  <c:v>193.91734299999999</c:v>
                </c:pt>
                <c:pt idx="54">
                  <c:v>194.670151</c:v>
                </c:pt>
                <c:pt idx="55">
                  <c:v>194.68528699999999</c:v>
                </c:pt>
                <c:pt idx="56">
                  <c:v>195.33111600000001</c:v>
                </c:pt>
                <c:pt idx="57">
                  <c:v>194.08010899999999</c:v>
                </c:pt>
                <c:pt idx="58">
                  <c:v>193.67390399999999</c:v>
                </c:pt>
                <c:pt idx="59">
                  <c:v>193.36505099999999</c:v>
                </c:pt>
                <c:pt idx="60">
                  <c:v>167.661011</c:v>
                </c:pt>
                <c:pt idx="61">
                  <c:v>167.442261</c:v>
                </c:pt>
                <c:pt idx="62">
                  <c:v>166.54922500000001</c:v>
                </c:pt>
                <c:pt idx="63">
                  <c:v>166.51316800000001</c:v>
                </c:pt>
                <c:pt idx="64">
                  <c:v>154.80728099999999</c:v>
                </c:pt>
                <c:pt idx="65">
                  <c:v>155.21807899999999</c:v>
                </c:pt>
                <c:pt idx="66">
                  <c:v>153.995499</c:v>
                </c:pt>
                <c:pt idx="67">
                  <c:v>151.75405900000001</c:v>
                </c:pt>
                <c:pt idx="68">
                  <c:v>152.73719800000001</c:v>
                </c:pt>
                <c:pt idx="69">
                  <c:v>152.82708700000001</c:v>
                </c:pt>
                <c:pt idx="70">
                  <c:v>154.851654</c:v>
                </c:pt>
                <c:pt idx="71">
                  <c:v>154.47164900000001</c:v>
                </c:pt>
                <c:pt idx="72">
                  <c:v>154.851654</c:v>
                </c:pt>
                <c:pt idx="73">
                  <c:v>154.47164900000001</c:v>
                </c:pt>
              </c:numCache>
            </c:numRef>
          </c:xVal>
          <c:yVal>
            <c:numRef>
              <c:f>' 10 contours'!$C$2:$C$75</c:f>
              <c:numCache>
                <c:formatCode>General</c:formatCode>
                <c:ptCount val="74"/>
                <c:pt idx="0">
                  <c:v>231.24125699999999</c:v>
                </c:pt>
                <c:pt idx="1">
                  <c:v>229.799713</c:v>
                </c:pt>
                <c:pt idx="2">
                  <c:v>231.85047900000001</c:v>
                </c:pt>
                <c:pt idx="3">
                  <c:v>231.378342</c:v>
                </c:pt>
                <c:pt idx="4">
                  <c:v>231.83068800000001</c:v>
                </c:pt>
                <c:pt idx="5">
                  <c:v>231.229004</c:v>
                </c:pt>
                <c:pt idx="6">
                  <c:v>233.57476800000001</c:v>
                </c:pt>
                <c:pt idx="7">
                  <c:v>234.04743999999999</c:v>
                </c:pt>
                <c:pt idx="8">
                  <c:v>193.26460299999999</c:v>
                </c:pt>
                <c:pt idx="9">
                  <c:v>196.822464</c:v>
                </c:pt>
                <c:pt idx="10">
                  <c:v>196.708313</c:v>
                </c:pt>
                <c:pt idx="11">
                  <c:v>197.52522300000001</c:v>
                </c:pt>
                <c:pt idx="12">
                  <c:v>198.06542999999999</c:v>
                </c:pt>
                <c:pt idx="13">
                  <c:v>198.276993</c:v>
                </c:pt>
                <c:pt idx="14">
                  <c:v>197.29884300000001</c:v>
                </c:pt>
                <c:pt idx="15">
                  <c:v>155.28002900000001</c:v>
                </c:pt>
                <c:pt idx="16">
                  <c:v>154.92207300000001</c:v>
                </c:pt>
                <c:pt idx="17">
                  <c:v>154.636246</c:v>
                </c:pt>
                <c:pt idx="18">
                  <c:v>156.66825900000001</c:v>
                </c:pt>
                <c:pt idx="19">
                  <c:v>156.98835800000001</c:v>
                </c:pt>
                <c:pt idx="20">
                  <c:v>156.081558</c:v>
                </c:pt>
                <c:pt idx="21">
                  <c:v>260.32519500000001</c:v>
                </c:pt>
                <c:pt idx="22">
                  <c:v>258.644318</c:v>
                </c:pt>
                <c:pt idx="23">
                  <c:v>258.595978</c:v>
                </c:pt>
                <c:pt idx="24">
                  <c:v>259.23236100000003</c:v>
                </c:pt>
                <c:pt idx="25">
                  <c:v>260.70294200000001</c:v>
                </c:pt>
                <c:pt idx="26">
                  <c:v>258.201324</c:v>
                </c:pt>
                <c:pt idx="27">
                  <c:v>258.12185699999998</c:v>
                </c:pt>
                <c:pt idx="28">
                  <c:v>259.91326900000001</c:v>
                </c:pt>
                <c:pt idx="29">
                  <c:v>238.439514</c:v>
                </c:pt>
                <c:pt idx="30">
                  <c:v>238.42915300000001</c:v>
                </c:pt>
                <c:pt idx="31">
                  <c:v>238.51036099999999</c:v>
                </c:pt>
                <c:pt idx="32">
                  <c:v>238.58422899999999</c:v>
                </c:pt>
                <c:pt idx="33">
                  <c:v>238.68400600000001</c:v>
                </c:pt>
                <c:pt idx="34">
                  <c:v>238.90086400000001</c:v>
                </c:pt>
                <c:pt idx="35">
                  <c:v>238.83239699999999</c:v>
                </c:pt>
                <c:pt idx="36">
                  <c:v>229.336761</c:v>
                </c:pt>
                <c:pt idx="37">
                  <c:v>229.02783199999999</c:v>
                </c:pt>
                <c:pt idx="38">
                  <c:v>229.488022</c:v>
                </c:pt>
                <c:pt idx="39">
                  <c:v>229.070663</c:v>
                </c:pt>
                <c:pt idx="40">
                  <c:v>229.45208700000001</c:v>
                </c:pt>
                <c:pt idx="41">
                  <c:v>229.20594800000001</c:v>
                </c:pt>
                <c:pt idx="42">
                  <c:v>229.40454099999999</c:v>
                </c:pt>
                <c:pt idx="43">
                  <c:v>232.40473900000001</c:v>
                </c:pt>
                <c:pt idx="44">
                  <c:v>233.122635</c:v>
                </c:pt>
                <c:pt idx="45">
                  <c:v>231.92880199999999</c:v>
                </c:pt>
                <c:pt idx="46">
                  <c:v>231.83119199999999</c:v>
                </c:pt>
                <c:pt idx="47">
                  <c:v>233.005188</c:v>
                </c:pt>
                <c:pt idx="48">
                  <c:v>231.804733</c:v>
                </c:pt>
                <c:pt idx="49">
                  <c:v>232.32969700000001</c:v>
                </c:pt>
                <c:pt idx="50">
                  <c:v>232.24340799999999</c:v>
                </c:pt>
                <c:pt idx="51">
                  <c:v>192.41786200000001</c:v>
                </c:pt>
                <c:pt idx="52">
                  <c:v>192.56021100000001</c:v>
                </c:pt>
                <c:pt idx="53">
                  <c:v>192.258972</c:v>
                </c:pt>
                <c:pt idx="54">
                  <c:v>192.44293200000001</c:v>
                </c:pt>
                <c:pt idx="55">
                  <c:v>191.76147499999999</c:v>
                </c:pt>
                <c:pt idx="56">
                  <c:v>191.81570400000001</c:v>
                </c:pt>
                <c:pt idx="57">
                  <c:v>191.146423</c:v>
                </c:pt>
                <c:pt idx="58">
                  <c:v>191.53831500000001</c:v>
                </c:pt>
                <c:pt idx="59">
                  <c:v>191.51834099999999</c:v>
                </c:pt>
                <c:pt idx="60">
                  <c:v>164.814606</c:v>
                </c:pt>
                <c:pt idx="61">
                  <c:v>163.960037</c:v>
                </c:pt>
                <c:pt idx="62">
                  <c:v>163.76701399999999</c:v>
                </c:pt>
                <c:pt idx="63">
                  <c:v>163.18370100000001</c:v>
                </c:pt>
                <c:pt idx="64">
                  <c:v>153.549881</c:v>
                </c:pt>
                <c:pt idx="65">
                  <c:v>153.63459800000001</c:v>
                </c:pt>
                <c:pt idx="66">
                  <c:v>152.861176</c:v>
                </c:pt>
                <c:pt idx="67">
                  <c:v>151.618134</c:v>
                </c:pt>
                <c:pt idx="68">
                  <c:v>153.310303</c:v>
                </c:pt>
                <c:pt idx="69">
                  <c:v>153.42570499999999</c:v>
                </c:pt>
                <c:pt idx="70">
                  <c:v>153.37417600000001</c:v>
                </c:pt>
                <c:pt idx="71">
                  <c:v>152.59802199999999</c:v>
                </c:pt>
                <c:pt idx="72">
                  <c:v>153.37417600000001</c:v>
                </c:pt>
                <c:pt idx="73">
                  <c:v>152.59802199999999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5192856"/>
        <c:axId val="235192464"/>
      </c:scatterChart>
      <c:valAx>
        <c:axId val="2351928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ARTEC (ml)</a:t>
                </a:r>
              </a:p>
            </c:rich>
          </c:tx>
          <c:layout>
            <c:manualLayout>
              <c:xMode val="edge"/>
              <c:yMode val="edge"/>
              <c:x val="0.45840161803071694"/>
              <c:y val="0.913607305936073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35192464"/>
        <c:crosses val="autoZero"/>
        <c:crossBetween val="midCat"/>
      </c:valAx>
      <c:valAx>
        <c:axId val="235192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ROMER (ml)</a:t>
                </a:r>
              </a:p>
            </c:rich>
          </c:tx>
          <c:layout>
            <c:manualLayout>
              <c:xMode val="edge"/>
              <c:yMode val="edge"/>
              <c:x val="2.3954658062749885E-2"/>
              <c:y val="0.315759393089562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35192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10 contours'!$F$2:$F$75</c:f>
              <c:numCache>
                <c:formatCode>General</c:formatCode>
                <c:ptCount val="74"/>
                <c:pt idx="0">
                  <c:v>231.7715915</c:v>
                </c:pt>
                <c:pt idx="1">
                  <c:v>231.0322875</c:v>
                </c:pt>
                <c:pt idx="2">
                  <c:v>232.71796399999999</c:v>
                </c:pt>
                <c:pt idx="3">
                  <c:v>232.4970855</c:v>
                </c:pt>
                <c:pt idx="4">
                  <c:v>232.60465199999999</c:v>
                </c:pt>
                <c:pt idx="5">
                  <c:v>231.815674</c:v>
                </c:pt>
                <c:pt idx="6">
                  <c:v>233.7129515</c:v>
                </c:pt>
                <c:pt idx="7">
                  <c:v>232.731911</c:v>
                </c:pt>
                <c:pt idx="8">
                  <c:v>194.75869749999998</c:v>
                </c:pt>
                <c:pt idx="9">
                  <c:v>197.62777699999998</c:v>
                </c:pt>
                <c:pt idx="10">
                  <c:v>197.59887700000002</c:v>
                </c:pt>
                <c:pt idx="11">
                  <c:v>197.23418450000003</c:v>
                </c:pt>
                <c:pt idx="12">
                  <c:v>196.8370975</c:v>
                </c:pt>
                <c:pt idx="13">
                  <c:v>197.71262350000001</c:v>
                </c:pt>
                <c:pt idx="14">
                  <c:v>198.74375900000001</c:v>
                </c:pt>
                <c:pt idx="15">
                  <c:v>155.47628</c:v>
                </c:pt>
                <c:pt idx="16">
                  <c:v>154.60942800000001</c:v>
                </c:pt>
                <c:pt idx="17">
                  <c:v>154.11061100000001</c:v>
                </c:pt>
                <c:pt idx="18">
                  <c:v>156.6064605</c:v>
                </c:pt>
                <c:pt idx="19">
                  <c:v>156.39357000000001</c:v>
                </c:pt>
                <c:pt idx="20">
                  <c:v>155.898956</c:v>
                </c:pt>
                <c:pt idx="21">
                  <c:v>260.46705600000001</c:v>
                </c:pt>
                <c:pt idx="22">
                  <c:v>259.61488350000002</c:v>
                </c:pt>
                <c:pt idx="23">
                  <c:v>259.49859649999996</c:v>
                </c:pt>
                <c:pt idx="24">
                  <c:v>259.8648225</c:v>
                </c:pt>
                <c:pt idx="25">
                  <c:v>260.43093899999997</c:v>
                </c:pt>
                <c:pt idx="26">
                  <c:v>259.39865099999997</c:v>
                </c:pt>
                <c:pt idx="27">
                  <c:v>259.086838</c:v>
                </c:pt>
                <c:pt idx="28">
                  <c:v>260.22227499999997</c:v>
                </c:pt>
                <c:pt idx="29">
                  <c:v>239.51580050000001</c:v>
                </c:pt>
                <c:pt idx="30">
                  <c:v>239.06667300000001</c:v>
                </c:pt>
                <c:pt idx="31">
                  <c:v>239.66355899999999</c:v>
                </c:pt>
                <c:pt idx="32">
                  <c:v>239.2460255</c:v>
                </c:pt>
                <c:pt idx="33">
                  <c:v>239.39359300000001</c:v>
                </c:pt>
                <c:pt idx="34">
                  <c:v>239.2722095</c:v>
                </c:pt>
                <c:pt idx="35">
                  <c:v>239.381958</c:v>
                </c:pt>
                <c:pt idx="36">
                  <c:v>230.41158250000001</c:v>
                </c:pt>
                <c:pt idx="37">
                  <c:v>230.1981275</c:v>
                </c:pt>
                <c:pt idx="38">
                  <c:v>230.603737</c:v>
                </c:pt>
                <c:pt idx="39">
                  <c:v>229.84722099999999</c:v>
                </c:pt>
                <c:pt idx="40">
                  <c:v>230.95449050000002</c:v>
                </c:pt>
                <c:pt idx="41">
                  <c:v>230.7936785</c:v>
                </c:pt>
                <c:pt idx="42">
                  <c:v>230.9110795</c:v>
                </c:pt>
                <c:pt idx="43">
                  <c:v>233.583923</c:v>
                </c:pt>
                <c:pt idx="44">
                  <c:v>234.14530200000002</c:v>
                </c:pt>
                <c:pt idx="45">
                  <c:v>233.5604855</c:v>
                </c:pt>
                <c:pt idx="46">
                  <c:v>233.50214399999999</c:v>
                </c:pt>
                <c:pt idx="47">
                  <c:v>233.910965</c:v>
                </c:pt>
                <c:pt idx="48">
                  <c:v>233.79473849999999</c:v>
                </c:pt>
                <c:pt idx="49">
                  <c:v>233.80178849999999</c:v>
                </c:pt>
                <c:pt idx="50">
                  <c:v>233.90702049999999</c:v>
                </c:pt>
                <c:pt idx="51">
                  <c:v>193.35835250000002</c:v>
                </c:pt>
                <c:pt idx="52">
                  <c:v>193.34111799999999</c:v>
                </c:pt>
                <c:pt idx="53">
                  <c:v>193.08815749999999</c:v>
                </c:pt>
                <c:pt idx="54">
                  <c:v>193.55654150000001</c:v>
                </c:pt>
                <c:pt idx="55">
                  <c:v>193.22338099999999</c:v>
                </c:pt>
                <c:pt idx="56">
                  <c:v>193.57341000000002</c:v>
                </c:pt>
                <c:pt idx="57">
                  <c:v>192.61326600000001</c:v>
                </c:pt>
                <c:pt idx="58">
                  <c:v>192.6061095</c:v>
                </c:pt>
                <c:pt idx="59">
                  <c:v>192.44169599999998</c:v>
                </c:pt>
                <c:pt idx="60">
                  <c:v>166.2378085</c:v>
                </c:pt>
                <c:pt idx="61">
                  <c:v>165.70114899999999</c:v>
                </c:pt>
                <c:pt idx="62">
                  <c:v>165.1581195</c:v>
                </c:pt>
                <c:pt idx="63">
                  <c:v>164.8484345</c:v>
                </c:pt>
                <c:pt idx="64">
                  <c:v>154.17858100000001</c:v>
                </c:pt>
                <c:pt idx="65">
                  <c:v>154.42633849999999</c:v>
                </c:pt>
                <c:pt idx="66">
                  <c:v>153.4283375</c:v>
                </c:pt>
                <c:pt idx="67">
                  <c:v>151.68609650000002</c:v>
                </c:pt>
                <c:pt idx="68">
                  <c:v>153.02375050000001</c:v>
                </c:pt>
                <c:pt idx="69">
                  <c:v>153.126396</c:v>
                </c:pt>
                <c:pt idx="70">
                  <c:v>154.11291499999999</c:v>
                </c:pt>
                <c:pt idx="71">
                  <c:v>153.53483549999999</c:v>
                </c:pt>
                <c:pt idx="72">
                  <c:v>154.11291499999999</c:v>
                </c:pt>
                <c:pt idx="73">
                  <c:v>153.53483549999999</c:v>
                </c:pt>
              </c:numCache>
            </c:numRef>
          </c:xVal>
          <c:yVal>
            <c:numRef>
              <c:f>' 10 contours'!$E$2:$E$75</c:f>
              <c:numCache>
                <c:formatCode>General</c:formatCode>
                <c:ptCount val="74"/>
                <c:pt idx="0">
                  <c:v>1.0606690000000185</c:v>
                </c:pt>
                <c:pt idx="1">
                  <c:v>2.4651489999999967</c:v>
                </c:pt>
                <c:pt idx="2">
                  <c:v>1.7349700000000041</c:v>
                </c:pt>
                <c:pt idx="3">
                  <c:v>2.2374869999999873</c:v>
                </c:pt>
                <c:pt idx="4">
                  <c:v>1.5479279999999846</c:v>
                </c:pt>
                <c:pt idx="5">
                  <c:v>1.1733399999999961</c:v>
                </c:pt>
                <c:pt idx="6">
                  <c:v>0.27636699999999337</c:v>
                </c:pt>
                <c:pt idx="7">
                  <c:v>-2.6310579999999959</c:v>
                </c:pt>
                <c:pt idx="8">
                  <c:v>2.9881890000000055</c:v>
                </c:pt>
                <c:pt idx="9">
                  <c:v>1.6106259999999963</c:v>
                </c:pt>
                <c:pt idx="10">
                  <c:v>1.7811279999999954</c:v>
                </c:pt>
                <c:pt idx="11">
                  <c:v>-0.58207699999999818</c:v>
                </c:pt>
                <c:pt idx="12">
                  <c:v>-2.4566649999999868</c:v>
                </c:pt>
                <c:pt idx="13">
                  <c:v>-1.1287389999999959</c:v>
                </c:pt>
                <c:pt idx="14">
                  <c:v>2.8898319999999842</c:v>
                </c:pt>
                <c:pt idx="15">
                  <c:v>0.39250199999997903</c:v>
                </c:pt>
                <c:pt idx="16">
                  <c:v>-0.62529000000000678</c:v>
                </c:pt>
                <c:pt idx="17">
                  <c:v>-1.0512699999999882</c:v>
                </c:pt>
                <c:pt idx="18">
                  <c:v>-0.12359700000001794</c:v>
                </c:pt>
                <c:pt idx="19">
                  <c:v>-1.1895760000000166</c:v>
                </c:pt>
                <c:pt idx="20">
                  <c:v>-0.36520400000000564</c:v>
                </c:pt>
                <c:pt idx="21">
                  <c:v>0.28372200000001158</c:v>
                </c:pt>
                <c:pt idx="22">
                  <c:v>1.9411309999999844</c:v>
                </c:pt>
                <c:pt idx="23">
                  <c:v>1.8052369999999769</c:v>
                </c:pt>
                <c:pt idx="24">
                  <c:v>1.2649229999999534</c:v>
                </c:pt>
                <c:pt idx="25">
                  <c:v>-0.54400600000002441</c:v>
                </c:pt>
                <c:pt idx="26">
                  <c:v>2.3946540000000027</c:v>
                </c:pt>
                <c:pt idx="27">
                  <c:v>1.9299620000000459</c:v>
                </c:pt>
                <c:pt idx="28">
                  <c:v>0.6180119999999647</c:v>
                </c:pt>
                <c:pt idx="29">
                  <c:v>2.1525729999999896</c:v>
                </c:pt>
                <c:pt idx="30">
                  <c:v>1.27503999999999</c:v>
                </c:pt>
                <c:pt idx="31">
                  <c:v>2.3063960000000066</c:v>
                </c:pt>
                <c:pt idx="32">
                  <c:v>1.3235930000000167</c:v>
                </c:pt>
                <c:pt idx="33">
                  <c:v>1.4191739999999982</c:v>
                </c:pt>
                <c:pt idx="34">
                  <c:v>0.74269099999997934</c:v>
                </c:pt>
                <c:pt idx="35">
                  <c:v>1.0991220000000226</c:v>
                </c:pt>
                <c:pt idx="36">
                  <c:v>2.1496429999999975</c:v>
                </c:pt>
                <c:pt idx="37">
                  <c:v>2.3405910000000176</c:v>
                </c:pt>
                <c:pt idx="38">
                  <c:v>2.2314299999999889</c:v>
                </c:pt>
                <c:pt idx="39">
                  <c:v>1.553116000000017</c:v>
                </c:pt>
                <c:pt idx="40">
                  <c:v>3.0048069999999996</c:v>
                </c:pt>
                <c:pt idx="41">
                  <c:v>3.1754609999999843</c:v>
                </c:pt>
                <c:pt idx="42">
                  <c:v>3.0130770000000098</c:v>
                </c:pt>
                <c:pt idx="43">
                  <c:v>2.3583679999999845</c:v>
                </c:pt>
                <c:pt idx="44">
                  <c:v>2.0453339999999969</c:v>
                </c:pt>
                <c:pt idx="45">
                  <c:v>3.2633670000000166</c:v>
                </c:pt>
                <c:pt idx="46">
                  <c:v>3.3419039999999995</c:v>
                </c:pt>
                <c:pt idx="47">
                  <c:v>1.811554000000001</c:v>
                </c:pt>
                <c:pt idx="48">
                  <c:v>3.9800109999999904</c:v>
                </c:pt>
                <c:pt idx="49">
                  <c:v>2.9441829999999811</c:v>
                </c:pt>
                <c:pt idx="50">
                  <c:v>3.3272249999999985</c:v>
                </c:pt>
                <c:pt idx="51">
                  <c:v>1.8809809999999914</c:v>
                </c:pt>
                <c:pt idx="52">
                  <c:v>1.5618139999999983</c:v>
                </c:pt>
                <c:pt idx="53">
                  <c:v>1.6583709999999883</c:v>
                </c:pt>
                <c:pt idx="54">
                  <c:v>2.227218999999991</c:v>
                </c:pt>
                <c:pt idx="55">
                  <c:v>2.9238119999999981</c:v>
                </c:pt>
                <c:pt idx="56">
                  <c:v>3.5154119999999978</c:v>
                </c:pt>
                <c:pt idx="57">
                  <c:v>2.9336859999999945</c:v>
                </c:pt>
                <c:pt idx="58">
                  <c:v>2.1355889999999818</c:v>
                </c:pt>
                <c:pt idx="59">
                  <c:v>1.8467100000000016</c:v>
                </c:pt>
                <c:pt idx="60">
                  <c:v>2.8464050000000043</c:v>
                </c:pt>
                <c:pt idx="61">
                  <c:v>3.4822240000000022</c:v>
                </c:pt>
                <c:pt idx="62">
                  <c:v>2.782211000000018</c:v>
                </c:pt>
                <c:pt idx="63">
                  <c:v>3.329466999999994</c:v>
                </c:pt>
                <c:pt idx="64">
                  <c:v>1.2573999999999899</c:v>
                </c:pt>
                <c:pt idx="65">
                  <c:v>1.5834809999999777</c:v>
                </c:pt>
                <c:pt idx="66">
                  <c:v>1.1343229999999949</c:v>
                </c:pt>
                <c:pt idx="67">
                  <c:v>0.13592500000001451</c:v>
                </c:pt>
                <c:pt idx="68">
                  <c:v>-0.5731049999999982</c:v>
                </c:pt>
                <c:pt idx="69">
                  <c:v>-0.59861799999998766</c:v>
                </c:pt>
                <c:pt idx="70">
                  <c:v>1.4774779999999907</c:v>
                </c:pt>
                <c:pt idx="71">
                  <c:v>1.8736270000000275</c:v>
                </c:pt>
                <c:pt idx="72">
                  <c:v>1.4774779999999907</c:v>
                </c:pt>
                <c:pt idx="73">
                  <c:v>1.8736270000000275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contours'!$F$2:$F$75</c:f>
              <c:numCache>
                <c:formatCode>General</c:formatCode>
                <c:ptCount val="74"/>
                <c:pt idx="0">
                  <c:v>231.7715915</c:v>
                </c:pt>
                <c:pt idx="1">
                  <c:v>231.0322875</c:v>
                </c:pt>
                <c:pt idx="2">
                  <c:v>232.71796399999999</c:v>
                </c:pt>
                <c:pt idx="3">
                  <c:v>232.4970855</c:v>
                </c:pt>
                <c:pt idx="4">
                  <c:v>232.60465199999999</c:v>
                </c:pt>
                <c:pt idx="5">
                  <c:v>231.815674</c:v>
                </c:pt>
                <c:pt idx="6">
                  <c:v>233.7129515</c:v>
                </c:pt>
                <c:pt idx="7">
                  <c:v>232.731911</c:v>
                </c:pt>
                <c:pt idx="8">
                  <c:v>194.75869749999998</c:v>
                </c:pt>
                <c:pt idx="9">
                  <c:v>197.62777699999998</c:v>
                </c:pt>
                <c:pt idx="10">
                  <c:v>197.59887700000002</c:v>
                </c:pt>
                <c:pt idx="11">
                  <c:v>197.23418450000003</c:v>
                </c:pt>
                <c:pt idx="12">
                  <c:v>196.8370975</c:v>
                </c:pt>
                <c:pt idx="13">
                  <c:v>197.71262350000001</c:v>
                </c:pt>
                <c:pt idx="14">
                  <c:v>198.74375900000001</c:v>
                </c:pt>
                <c:pt idx="15">
                  <c:v>155.47628</c:v>
                </c:pt>
                <c:pt idx="16">
                  <c:v>154.60942800000001</c:v>
                </c:pt>
                <c:pt idx="17">
                  <c:v>154.11061100000001</c:v>
                </c:pt>
                <c:pt idx="18">
                  <c:v>156.6064605</c:v>
                </c:pt>
                <c:pt idx="19">
                  <c:v>156.39357000000001</c:v>
                </c:pt>
                <c:pt idx="20">
                  <c:v>155.898956</c:v>
                </c:pt>
                <c:pt idx="21">
                  <c:v>260.46705600000001</c:v>
                </c:pt>
                <c:pt idx="22">
                  <c:v>259.61488350000002</c:v>
                </c:pt>
                <c:pt idx="23">
                  <c:v>259.49859649999996</c:v>
                </c:pt>
                <c:pt idx="24">
                  <c:v>259.8648225</c:v>
                </c:pt>
                <c:pt idx="25">
                  <c:v>260.43093899999997</c:v>
                </c:pt>
                <c:pt idx="26">
                  <c:v>259.39865099999997</c:v>
                </c:pt>
                <c:pt idx="27">
                  <c:v>259.086838</c:v>
                </c:pt>
                <c:pt idx="28">
                  <c:v>260.22227499999997</c:v>
                </c:pt>
                <c:pt idx="29">
                  <c:v>239.51580050000001</c:v>
                </c:pt>
                <c:pt idx="30">
                  <c:v>239.06667300000001</c:v>
                </c:pt>
                <c:pt idx="31">
                  <c:v>239.66355899999999</c:v>
                </c:pt>
                <c:pt idx="32">
                  <c:v>239.2460255</c:v>
                </c:pt>
                <c:pt idx="33">
                  <c:v>239.39359300000001</c:v>
                </c:pt>
                <c:pt idx="34">
                  <c:v>239.2722095</c:v>
                </c:pt>
                <c:pt idx="35">
                  <c:v>239.381958</c:v>
                </c:pt>
                <c:pt idx="36">
                  <c:v>230.41158250000001</c:v>
                </c:pt>
                <c:pt idx="37">
                  <c:v>230.1981275</c:v>
                </c:pt>
                <c:pt idx="38">
                  <c:v>230.603737</c:v>
                </c:pt>
                <c:pt idx="39">
                  <c:v>229.84722099999999</c:v>
                </c:pt>
                <c:pt idx="40">
                  <c:v>230.95449050000002</c:v>
                </c:pt>
                <c:pt idx="41">
                  <c:v>230.7936785</c:v>
                </c:pt>
                <c:pt idx="42">
                  <c:v>230.9110795</c:v>
                </c:pt>
                <c:pt idx="43">
                  <c:v>233.583923</c:v>
                </c:pt>
                <c:pt idx="44">
                  <c:v>234.14530200000002</c:v>
                </c:pt>
                <c:pt idx="45">
                  <c:v>233.5604855</c:v>
                </c:pt>
                <c:pt idx="46">
                  <c:v>233.50214399999999</c:v>
                </c:pt>
                <c:pt idx="47">
                  <c:v>233.910965</c:v>
                </c:pt>
                <c:pt idx="48">
                  <c:v>233.79473849999999</c:v>
                </c:pt>
                <c:pt idx="49">
                  <c:v>233.80178849999999</c:v>
                </c:pt>
                <c:pt idx="50">
                  <c:v>233.90702049999999</c:v>
                </c:pt>
                <c:pt idx="51">
                  <c:v>193.35835250000002</c:v>
                </c:pt>
                <c:pt idx="52">
                  <c:v>193.34111799999999</c:v>
                </c:pt>
                <c:pt idx="53">
                  <c:v>193.08815749999999</c:v>
                </c:pt>
                <c:pt idx="54">
                  <c:v>193.55654150000001</c:v>
                </c:pt>
                <c:pt idx="55">
                  <c:v>193.22338099999999</c:v>
                </c:pt>
                <c:pt idx="56">
                  <c:v>193.57341000000002</c:v>
                </c:pt>
                <c:pt idx="57">
                  <c:v>192.61326600000001</c:v>
                </c:pt>
                <c:pt idx="58">
                  <c:v>192.6061095</c:v>
                </c:pt>
                <c:pt idx="59">
                  <c:v>192.44169599999998</c:v>
                </c:pt>
                <c:pt idx="60">
                  <c:v>166.2378085</c:v>
                </c:pt>
                <c:pt idx="61">
                  <c:v>165.70114899999999</c:v>
                </c:pt>
                <c:pt idx="62">
                  <c:v>165.1581195</c:v>
                </c:pt>
                <c:pt idx="63">
                  <c:v>164.8484345</c:v>
                </c:pt>
                <c:pt idx="64">
                  <c:v>154.17858100000001</c:v>
                </c:pt>
                <c:pt idx="65">
                  <c:v>154.42633849999999</c:v>
                </c:pt>
                <c:pt idx="66">
                  <c:v>153.4283375</c:v>
                </c:pt>
                <c:pt idx="67">
                  <c:v>151.68609650000002</c:v>
                </c:pt>
                <c:pt idx="68">
                  <c:v>153.02375050000001</c:v>
                </c:pt>
                <c:pt idx="69">
                  <c:v>153.126396</c:v>
                </c:pt>
                <c:pt idx="70">
                  <c:v>154.11291499999999</c:v>
                </c:pt>
                <c:pt idx="71">
                  <c:v>153.53483549999999</c:v>
                </c:pt>
                <c:pt idx="72">
                  <c:v>154.11291499999999</c:v>
                </c:pt>
                <c:pt idx="73">
                  <c:v>153.53483549999999</c:v>
                </c:pt>
              </c:numCache>
            </c:numRef>
          </c:xVal>
          <c:yVal>
            <c:numRef>
              <c:f>' 10 contours'!$G$2:$G$75</c:f>
              <c:numCache>
                <c:formatCode>General</c:formatCode>
                <c:ptCount val="74"/>
                <c:pt idx="0">
                  <c:v>-1.2414876374536523</c:v>
                </c:pt>
                <c:pt idx="1">
                  <c:v>-1.2414876374536523</c:v>
                </c:pt>
                <c:pt idx="2">
                  <c:v>-1.2414876374536523</c:v>
                </c:pt>
                <c:pt idx="3">
                  <c:v>-1.2414876374536523</c:v>
                </c:pt>
                <c:pt idx="4">
                  <c:v>-1.2414876374536523</c:v>
                </c:pt>
                <c:pt idx="5">
                  <c:v>-1.2414876374536523</c:v>
                </c:pt>
                <c:pt idx="6">
                  <c:v>-1.2414876374536523</c:v>
                </c:pt>
                <c:pt idx="7">
                  <c:v>-1.2414876374536523</c:v>
                </c:pt>
                <c:pt idx="8">
                  <c:v>-1.2414876374536523</c:v>
                </c:pt>
                <c:pt idx="9">
                  <c:v>-1.2414876374536523</c:v>
                </c:pt>
                <c:pt idx="10">
                  <c:v>-1.2414876374536523</c:v>
                </c:pt>
                <c:pt idx="11">
                  <c:v>-1.2414876374536523</c:v>
                </c:pt>
                <c:pt idx="12">
                  <c:v>-1.2414876374536523</c:v>
                </c:pt>
                <c:pt idx="13">
                  <c:v>-1.2414876374536523</c:v>
                </c:pt>
                <c:pt idx="14">
                  <c:v>-1.2414876374536523</c:v>
                </c:pt>
                <c:pt idx="15">
                  <c:v>-1.2414876374536523</c:v>
                </c:pt>
                <c:pt idx="16">
                  <c:v>-1.2414876374536523</c:v>
                </c:pt>
                <c:pt idx="17">
                  <c:v>-1.2414876374536523</c:v>
                </c:pt>
                <c:pt idx="18">
                  <c:v>-1.2414876374536523</c:v>
                </c:pt>
                <c:pt idx="19">
                  <c:v>-1.2414876374536523</c:v>
                </c:pt>
                <c:pt idx="20">
                  <c:v>-1.2414876374536523</c:v>
                </c:pt>
                <c:pt idx="21">
                  <c:v>-1.2414876374536523</c:v>
                </c:pt>
                <c:pt idx="22">
                  <c:v>-1.2414876374536523</c:v>
                </c:pt>
                <c:pt idx="23">
                  <c:v>-1.2414876374536523</c:v>
                </c:pt>
                <c:pt idx="24">
                  <c:v>-1.2414876374536523</c:v>
                </c:pt>
                <c:pt idx="25">
                  <c:v>-1.2414876374536523</c:v>
                </c:pt>
                <c:pt idx="26">
                  <c:v>-1.2414876374536523</c:v>
                </c:pt>
                <c:pt idx="27">
                  <c:v>-1.2414876374536523</c:v>
                </c:pt>
                <c:pt idx="28">
                  <c:v>-1.2414876374536523</c:v>
                </c:pt>
                <c:pt idx="29">
                  <c:v>-1.2414876374536523</c:v>
                </c:pt>
                <c:pt idx="30">
                  <c:v>-1.2414876374536523</c:v>
                </c:pt>
                <c:pt idx="31">
                  <c:v>-1.2414876374536523</c:v>
                </c:pt>
                <c:pt idx="32">
                  <c:v>-1.2414876374536523</c:v>
                </c:pt>
                <c:pt idx="33">
                  <c:v>-1.2414876374536523</c:v>
                </c:pt>
                <c:pt idx="34">
                  <c:v>-1.2414876374536523</c:v>
                </c:pt>
                <c:pt idx="35">
                  <c:v>-1.2414876374536523</c:v>
                </c:pt>
                <c:pt idx="36">
                  <c:v>-1.2414876374536523</c:v>
                </c:pt>
                <c:pt idx="37">
                  <c:v>-1.2414876374536523</c:v>
                </c:pt>
                <c:pt idx="38">
                  <c:v>-1.2414876374536523</c:v>
                </c:pt>
                <c:pt idx="39">
                  <c:v>-1.2414876374536523</c:v>
                </c:pt>
                <c:pt idx="40">
                  <c:v>-1.2414876374536523</c:v>
                </c:pt>
                <c:pt idx="41">
                  <c:v>-1.2414876374536523</c:v>
                </c:pt>
                <c:pt idx="42">
                  <c:v>-1.2414876374536523</c:v>
                </c:pt>
                <c:pt idx="43">
                  <c:v>-1.2414876374536523</c:v>
                </c:pt>
                <c:pt idx="44">
                  <c:v>-1.2414876374536523</c:v>
                </c:pt>
                <c:pt idx="45">
                  <c:v>-1.2414876374536523</c:v>
                </c:pt>
                <c:pt idx="46">
                  <c:v>-1.2414876374536523</c:v>
                </c:pt>
                <c:pt idx="47">
                  <c:v>-1.2414876374536523</c:v>
                </c:pt>
                <c:pt idx="48">
                  <c:v>-1.2414876374536523</c:v>
                </c:pt>
                <c:pt idx="49">
                  <c:v>-1.2414876374536523</c:v>
                </c:pt>
                <c:pt idx="50">
                  <c:v>-1.2414876374536523</c:v>
                </c:pt>
                <c:pt idx="51">
                  <c:v>-1.2414876374536523</c:v>
                </c:pt>
                <c:pt idx="52">
                  <c:v>-1.2414876374536523</c:v>
                </c:pt>
                <c:pt idx="53">
                  <c:v>-1.2414876374536523</c:v>
                </c:pt>
                <c:pt idx="54">
                  <c:v>-1.2414876374536523</c:v>
                </c:pt>
                <c:pt idx="55">
                  <c:v>-1.2414876374536523</c:v>
                </c:pt>
                <c:pt idx="56">
                  <c:v>-1.2414876374536523</c:v>
                </c:pt>
                <c:pt idx="57">
                  <c:v>-1.2414876374536523</c:v>
                </c:pt>
                <c:pt idx="58">
                  <c:v>-1.2414876374536523</c:v>
                </c:pt>
                <c:pt idx="59">
                  <c:v>-1.2414876374536523</c:v>
                </c:pt>
                <c:pt idx="60">
                  <c:v>-1.2414876374536523</c:v>
                </c:pt>
                <c:pt idx="61">
                  <c:v>-1.2414876374536523</c:v>
                </c:pt>
                <c:pt idx="62">
                  <c:v>-1.2414876374536523</c:v>
                </c:pt>
                <c:pt idx="63">
                  <c:v>-1.2414876374536523</c:v>
                </c:pt>
                <c:pt idx="64">
                  <c:v>-1.2414876374536523</c:v>
                </c:pt>
                <c:pt idx="65">
                  <c:v>-1.2414876374536523</c:v>
                </c:pt>
                <c:pt idx="66">
                  <c:v>-1.2414876374536523</c:v>
                </c:pt>
                <c:pt idx="67">
                  <c:v>-1.2414876374536523</c:v>
                </c:pt>
                <c:pt idx="68">
                  <c:v>-1.2414876374536523</c:v>
                </c:pt>
                <c:pt idx="69">
                  <c:v>-1.2414876374536523</c:v>
                </c:pt>
                <c:pt idx="70">
                  <c:v>-1.2414876374536523</c:v>
                </c:pt>
                <c:pt idx="71">
                  <c:v>-1.2414876374536523</c:v>
                </c:pt>
                <c:pt idx="72">
                  <c:v>-1.2414876374536523</c:v>
                </c:pt>
                <c:pt idx="73">
                  <c:v>-1.2414876374536523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contours'!$F$2:$F$75</c:f>
              <c:numCache>
                <c:formatCode>General</c:formatCode>
                <c:ptCount val="74"/>
                <c:pt idx="0">
                  <c:v>231.7715915</c:v>
                </c:pt>
                <c:pt idx="1">
                  <c:v>231.0322875</c:v>
                </c:pt>
                <c:pt idx="2">
                  <c:v>232.71796399999999</c:v>
                </c:pt>
                <c:pt idx="3">
                  <c:v>232.4970855</c:v>
                </c:pt>
                <c:pt idx="4">
                  <c:v>232.60465199999999</c:v>
                </c:pt>
                <c:pt idx="5">
                  <c:v>231.815674</c:v>
                </c:pt>
                <c:pt idx="6">
                  <c:v>233.7129515</c:v>
                </c:pt>
                <c:pt idx="7">
                  <c:v>232.731911</c:v>
                </c:pt>
                <c:pt idx="8">
                  <c:v>194.75869749999998</c:v>
                </c:pt>
                <c:pt idx="9">
                  <c:v>197.62777699999998</c:v>
                </c:pt>
                <c:pt idx="10">
                  <c:v>197.59887700000002</c:v>
                </c:pt>
                <c:pt idx="11">
                  <c:v>197.23418450000003</c:v>
                </c:pt>
                <c:pt idx="12">
                  <c:v>196.8370975</c:v>
                </c:pt>
                <c:pt idx="13">
                  <c:v>197.71262350000001</c:v>
                </c:pt>
                <c:pt idx="14">
                  <c:v>198.74375900000001</c:v>
                </c:pt>
                <c:pt idx="15">
                  <c:v>155.47628</c:v>
                </c:pt>
                <c:pt idx="16">
                  <c:v>154.60942800000001</c:v>
                </c:pt>
                <c:pt idx="17">
                  <c:v>154.11061100000001</c:v>
                </c:pt>
                <c:pt idx="18">
                  <c:v>156.6064605</c:v>
                </c:pt>
                <c:pt idx="19">
                  <c:v>156.39357000000001</c:v>
                </c:pt>
                <c:pt idx="20">
                  <c:v>155.898956</c:v>
                </c:pt>
                <c:pt idx="21">
                  <c:v>260.46705600000001</c:v>
                </c:pt>
                <c:pt idx="22">
                  <c:v>259.61488350000002</c:v>
                </c:pt>
                <c:pt idx="23">
                  <c:v>259.49859649999996</c:v>
                </c:pt>
                <c:pt idx="24">
                  <c:v>259.8648225</c:v>
                </c:pt>
                <c:pt idx="25">
                  <c:v>260.43093899999997</c:v>
                </c:pt>
                <c:pt idx="26">
                  <c:v>259.39865099999997</c:v>
                </c:pt>
                <c:pt idx="27">
                  <c:v>259.086838</c:v>
                </c:pt>
                <c:pt idx="28">
                  <c:v>260.22227499999997</c:v>
                </c:pt>
                <c:pt idx="29">
                  <c:v>239.51580050000001</c:v>
                </c:pt>
                <c:pt idx="30">
                  <c:v>239.06667300000001</c:v>
                </c:pt>
                <c:pt idx="31">
                  <c:v>239.66355899999999</c:v>
                </c:pt>
                <c:pt idx="32">
                  <c:v>239.2460255</c:v>
                </c:pt>
                <c:pt idx="33">
                  <c:v>239.39359300000001</c:v>
                </c:pt>
                <c:pt idx="34">
                  <c:v>239.2722095</c:v>
                </c:pt>
                <c:pt idx="35">
                  <c:v>239.381958</c:v>
                </c:pt>
                <c:pt idx="36">
                  <c:v>230.41158250000001</c:v>
                </c:pt>
                <c:pt idx="37">
                  <c:v>230.1981275</c:v>
                </c:pt>
                <c:pt idx="38">
                  <c:v>230.603737</c:v>
                </c:pt>
                <c:pt idx="39">
                  <c:v>229.84722099999999</c:v>
                </c:pt>
                <c:pt idx="40">
                  <c:v>230.95449050000002</c:v>
                </c:pt>
                <c:pt idx="41">
                  <c:v>230.7936785</c:v>
                </c:pt>
                <c:pt idx="42">
                  <c:v>230.9110795</c:v>
                </c:pt>
                <c:pt idx="43">
                  <c:v>233.583923</c:v>
                </c:pt>
                <c:pt idx="44">
                  <c:v>234.14530200000002</c:v>
                </c:pt>
                <c:pt idx="45">
                  <c:v>233.5604855</c:v>
                </c:pt>
                <c:pt idx="46">
                  <c:v>233.50214399999999</c:v>
                </c:pt>
                <c:pt idx="47">
                  <c:v>233.910965</c:v>
                </c:pt>
                <c:pt idx="48">
                  <c:v>233.79473849999999</c:v>
                </c:pt>
                <c:pt idx="49">
                  <c:v>233.80178849999999</c:v>
                </c:pt>
                <c:pt idx="50">
                  <c:v>233.90702049999999</c:v>
                </c:pt>
                <c:pt idx="51">
                  <c:v>193.35835250000002</c:v>
                </c:pt>
                <c:pt idx="52">
                  <c:v>193.34111799999999</c:v>
                </c:pt>
                <c:pt idx="53">
                  <c:v>193.08815749999999</c:v>
                </c:pt>
                <c:pt idx="54">
                  <c:v>193.55654150000001</c:v>
                </c:pt>
                <c:pt idx="55">
                  <c:v>193.22338099999999</c:v>
                </c:pt>
                <c:pt idx="56">
                  <c:v>193.57341000000002</c:v>
                </c:pt>
                <c:pt idx="57">
                  <c:v>192.61326600000001</c:v>
                </c:pt>
                <c:pt idx="58">
                  <c:v>192.6061095</c:v>
                </c:pt>
                <c:pt idx="59">
                  <c:v>192.44169599999998</c:v>
                </c:pt>
                <c:pt idx="60">
                  <c:v>166.2378085</c:v>
                </c:pt>
                <c:pt idx="61">
                  <c:v>165.70114899999999</c:v>
                </c:pt>
                <c:pt idx="62">
                  <c:v>165.1581195</c:v>
                </c:pt>
                <c:pt idx="63">
                  <c:v>164.8484345</c:v>
                </c:pt>
                <c:pt idx="64">
                  <c:v>154.17858100000001</c:v>
                </c:pt>
                <c:pt idx="65">
                  <c:v>154.42633849999999</c:v>
                </c:pt>
                <c:pt idx="66">
                  <c:v>153.4283375</c:v>
                </c:pt>
                <c:pt idx="67">
                  <c:v>151.68609650000002</c:v>
                </c:pt>
                <c:pt idx="68">
                  <c:v>153.02375050000001</c:v>
                </c:pt>
                <c:pt idx="69">
                  <c:v>153.126396</c:v>
                </c:pt>
                <c:pt idx="70">
                  <c:v>154.11291499999999</c:v>
                </c:pt>
                <c:pt idx="71">
                  <c:v>153.53483549999999</c:v>
                </c:pt>
                <c:pt idx="72">
                  <c:v>154.11291499999999</c:v>
                </c:pt>
                <c:pt idx="73">
                  <c:v>153.53483549999999</c:v>
                </c:pt>
              </c:numCache>
            </c:numRef>
          </c:xVal>
          <c:yVal>
            <c:numRef>
              <c:f>' 10 contours'!$H$2:$H$75</c:f>
              <c:numCache>
                <c:formatCode>General</c:formatCode>
                <c:ptCount val="74"/>
                <c:pt idx="0">
                  <c:v>4.3042585293455389</c:v>
                </c:pt>
                <c:pt idx="1">
                  <c:v>4.3042585293455389</c:v>
                </c:pt>
                <c:pt idx="2">
                  <c:v>4.3042585293455389</c:v>
                </c:pt>
                <c:pt idx="3">
                  <c:v>4.3042585293455389</c:v>
                </c:pt>
                <c:pt idx="4">
                  <c:v>4.3042585293455389</c:v>
                </c:pt>
                <c:pt idx="5">
                  <c:v>4.3042585293455389</c:v>
                </c:pt>
                <c:pt idx="6">
                  <c:v>4.3042585293455389</c:v>
                </c:pt>
                <c:pt idx="7">
                  <c:v>4.3042585293455389</c:v>
                </c:pt>
                <c:pt idx="8">
                  <c:v>4.3042585293455389</c:v>
                </c:pt>
                <c:pt idx="9">
                  <c:v>4.3042585293455389</c:v>
                </c:pt>
                <c:pt idx="10">
                  <c:v>4.3042585293455389</c:v>
                </c:pt>
                <c:pt idx="11">
                  <c:v>4.3042585293455389</c:v>
                </c:pt>
                <c:pt idx="12">
                  <c:v>4.3042585293455389</c:v>
                </c:pt>
                <c:pt idx="13">
                  <c:v>4.3042585293455389</c:v>
                </c:pt>
                <c:pt idx="14">
                  <c:v>4.3042585293455389</c:v>
                </c:pt>
                <c:pt idx="15">
                  <c:v>4.3042585293455389</c:v>
                </c:pt>
                <c:pt idx="16">
                  <c:v>4.3042585293455389</c:v>
                </c:pt>
                <c:pt idx="17">
                  <c:v>4.3042585293455389</c:v>
                </c:pt>
                <c:pt idx="18">
                  <c:v>4.3042585293455389</c:v>
                </c:pt>
                <c:pt idx="19">
                  <c:v>4.3042585293455389</c:v>
                </c:pt>
                <c:pt idx="20">
                  <c:v>4.3042585293455389</c:v>
                </c:pt>
                <c:pt idx="21">
                  <c:v>4.3042585293455389</c:v>
                </c:pt>
                <c:pt idx="22">
                  <c:v>4.3042585293455389</c:v>
                </c:pt>
                <c:pt idx="23">
                  <c:v>4.3042585293455389</c:v>
                </c:pt>
                <c:pt idx="24">
                  <c:v>4.3042585293455389</c:v>
                </c:pt>
                <c:pt idx="25">
                  <c:v>4.3042585293455389</c:v>
                </c:pt>
                <c:pt idx="26">
                  <c:v>4.3042585293455389</c:v>
                </c:pt>
                <c:pt idx="27">
                  <c:v>4.3042585293455389</c:v>
                </c:pt>
                <c:pt idx="28">
                  <c:v>4.3042585293455389</c:v>
                </c:pt>
                <c:pt idx="29">
                  <c:v>4.3042585293455389</c:v>
                </c:pt>
                <c:pt idx="30">
                  <c:v>4.3042585293455389</c:v>
                </c:pt>
                <c:pt idx="31">
                  <c:v>4.3042585293455389</c:v>
                </c:pt>
                <c:pt idx="32">
                  <c:v>4.3042585293455389</c:v>
                </c:pt>
                <c:pt idx="33">
                  <c:v>4.3042585293455389</c:v>
                </c:pt>
                <c:pt idx="34">
                  <c:v>4.3042585293455389</c:v>
                </c:pt>
                <c:pt idx="35">
                  <c:v>4.3042585293455389</c:v>
                </c:pt>
                <c:pt idx="36">
                  <c:v>4.3042585293455389</c:v>
                </c:pt>
                <c:pt idx="37">
                  <c:v>4.3042585293455389</c:v>
                </c:pt>
                <c:pt idx="38">
                  <c:v>4.3042585293455389</c:v>
                </c:pt>
                <c:pt idx="39">
                  <c:v>4.3042585293455389</c:v>
                </c:pt>
                <c:pt idx="40">
                  <c:v>4.3042585293455389</c:v>
                </c:pt>
                <c:pt idx="41">
                  <c:v>4.3042585293455389</c:v>
                </c:pt>
                <c:pt idx="42">
                  <c:v>4.3042585293455389</c:v>
                </c:pt>
                <c:pt idx="43">
                  <c:v>4.3042585293455389</c:v>
                </c:pt>
                <c:pt idx="44">
                  <c:v>4.3042585293455389</c:v>
                </c:pt>
                <c:pt idx="45">
                  <c:v>4.3042585293455389</c:v>
                </c:pt>
                <c:pt idx="46">
                  <c:v>4.3042585293455389</c:v>
                </c:pt>
                <c:pt idx="47">
                  <c:v>4.3042585293455389</c:v>
                </c:pt>
                <c:pt idx="48">
                  <c:v>4.3042585293455389</c:v>
                </c:pt>
                <c:pt idx="49">
                  <c:v>4.3042585293455389</c:v>
                </c:pt>
                <c:pt idx="50">
                  <c:v>4.3042585293455389</c:v>
                </c:pt>
                <c:pt idx="51">
                  <c:v>4.3042585293455389</c:v>
                </c:pt>
                <c:pt idx="52">
                  <c:v>4.3042585293455389</c:v>
                </c:pt>
                <c:pt idx="53">
                  <c:v>4.3042585293455389</c:v>
                </c:pt>
                <c:pt idx="54">
                  <c:v>4.3042585293455389</c:v>
                </c:pt>
                <c:pt idx="55">
                  <c:v>4.3042585293455389</c:v>
                </c:pt>
                <c:pt idx="56">
                  <c:v>4.3042585293455389</c:v>
                </c:pt>
                <c:pt idx="57">
                  <c:v>4.3042585293455389</c:v>
                </c:pt>
                <c:pt idx="58">
                  <c:v>4.3042585293455389</c:v>
                </c:pt>
                <c:pt idx="59">
                  <c:v>4.3042585293455389</c:v>
                </c:pt>
                <c:pt idx="60">
                  <c:v>4.3042585293455389</c:v>
                </c:pt>
                <c:pt idx="61">
                  <c:v>4.3042585293455389</c:v>
                </c:pt>
                <c:pt idx="62">
                  <c:v>4.3042585293455389</c:v>
                </c:pt>
                <c:pt idx="63">
                  <c:v>4.3042585293455389</c:v>
                </c:pt>
                <c:pt idx="64">
                  <c:v>4.3042585293455389</c:v>
                </c:pt>
                <c:pt idx="65">
                  <c:v>4.3042585293455389</c:v>
                </c:pt>
                <c:pt idx="66">
                  <c:v>4.3042585293455389</c:v>
                </c:pt>
                <c:pt idx="67">
                  <c:v>4.3042585293455389</c:v>
                </c:pt>
                <c:pt idx="68">
                  <c:v>4.3042585293455389</c:v>
                </c:pt>
                <c:pt idx="69">
                  <c:v>4.3042585293455389</c:v>
                </c:pt>
                <c:pt idx="70">
                  <c:v>4.3042585293455389</c:v>
                </c:pt>
                <c:pt idx="71">
                  <c:v>4.3042585293455389</c:v>
                </c:pt>
                <c:pt idx="72">
                  <c:v>4.3042585293455389</c:v>
                </c:pt>
                <c:pt idx="73">
                  <c:v>4.3042585293455389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10 contours'!$F$2:$F$75</c:f>
              <c:numCache>
                <c:formatCode>General</c:formatCode>
                <c:ptCount val="74"/>
                <c:pt idx="0">
                  <c:v>231.7715915</c:v>
                </c:pt>
                <c:pt idx="1">
                  <c:v>231.0322875</c:v>
                </c:pt>
                <c:pt idx="2">
                  <c:v>232.71796399999999</c:v>
                </c:pt>
                <c:pt idx="3">
                  <c:v>232.4970855</c:v>
                </c:pt>
                <c:pt idx="4">
                  <c:v>232.60465199999999</c:v>
                </c:pt>
                <c:pt idx="5">
                  <c:v>231.815674</c:v>
                </c:pt>
                <c:pt idx="6">
                  <c:v>233.7129515</c:v>
                </c:pt>
                <c:pt idx="7">
                  <c:v>232.731911</c:v>
                </c:pt>
                <c:pt idx="8">
                  <c:v>194.75869749999998</c:v>
                </c:pt>
                <c:pt idx="9">
                  <c:v>197.62777699999998</c:v>
                </c:pt>
                <c:pt idx="10">
                  <c:v>197.59887700000002</c:v>
                </c:pt>
                <c:pt idx="11">
                  <c:v>197.23418450000003</c:v>
                </c:pt>
                <c:pt idx="12">
                  <c:v>196.8370975</c:v>
                </c:pt>
                <c:pt idx="13">
                  <c:v>197.71262350000001</c:v>
                </c:pt>
                <c:pt idx="14">
                  <c:v>198.74375900000001</c:v>
                </c:pt>
                <c:pt idx="15">
                  <c:v>155.47628</c:v>
                </c:pt>
                <c:pt idx="16">
                  <c:v>154.60942800000001</c:v>
                </c:pt>
                <c:pt idx="17">
                  <c:v>154.11061100000001</c:v>
                </c:pt>
                <c:pt idx="18">
                  <c:v>156.6064605</c:v>
                </c:pt>
                <c:pt idx="19">
                  <c:v>156.39357000000001</c:v>
                </c:pt>
                <c:pt idx="20">
                  <c:v>155.898956</c:v>
                </c:pt>
                <c:pt idx="21">
                  <c:v>260.46705600000001</c:v>
                </c:pt>
                <c:pt idx="22">
                  <c:v>259.61488350000002</c:v>
                </c:pt>
                <c:pt idx="23">
                  <c:v>259.49859649999996</c:v>
                </c:pt>
                <c:pt idx="24">
                  <c:v>259.8648225</c:v>
                </c:pt>
                <c:pt idx="25">
                  <c:v>260.43093899999997</c:v>
                </c:pt>
                <c:pt idx="26">
                  <c:v>259.39865099999997</c:v>
                </c:pt>
                <c:pt idx="27">
                  <c:v>259.086838</c:v>
                </c:pt>
                <c:pt idx="28">
                  <c:v>260.22227499999997</c:v>
                </c:pt>
                <c:pt idx="29">
                  <c:v>239.51580050000001</c:v>
                </c:pt>
                <c:pt idx="30">
                  <c:v>239.06667300000001</c:v>
                </c:pt>
                <c:pt idx="31">
                  <c:v>239.66355899999999</c:v>
                </c:pt>
                <c:pt idx="32">
                  <c:v>239.2460255</c:v>
                </c:pt>
                <c:pt idx="33">
                  <c:v>239.39359300000001</c:v>
                </c:pt>
                <c:pt idx="34">
                  <c:v>239.2722095</c:v>
                </c:pt>
                <c:pt idx="35">
                  <c:v>239.381958</c:v>
                </c:pt>
                <c:pt idx="36">
                  <c:v>230.41158250000001</c:v>
                </c:pt>
                <c:pt idx="37">
                  <c:v>230.1981275</c:v>
                </c:pt>
                <c:pt idx="38">
                  <c:v>230.603737</c:v>
                </c:pt>
                <c:pt idx="39">
                  <c:v>229.84722099999999</c:v>
                </c:pt>
                <c:pt idx="40">
                  <c:v>230.95449050000002</c:v>
                </c:pt>
                <c:pt idx="41">
                  <c:v>230.7936785</c:v>
                </c:pt>
                <c:pt idx="42">
                  <c:v>230.9110795</c:v>
                </c:pt>
                <c:pt idx="43">
                  <c:v>233.583923</c:v>
                </c:pt>
                <c:pt idx="44">
                  <c:v>234.14530200000002</c:v>
                </c:pt>
                <c:pt idx="45">
                  <c:v>233.5604855</c:v>
                </c:pt>
                <c:pt idx="46">
                  <c:v>233.50214399999999</c:v>
                </c:pt>
                <c:pt idx="47">
                  <c:v>233.910965</c:v>
                </c:pt>
                <c:pt idx="48">
                  <c:v>233.79473849999999</c:v>
                </c:pt>
                <c:pt idx="49">
                  <c:v>233.80178849999999</c:v>
                </c:pt>
                <c:pt idx="50">
                  <c:v>233.90702049999999</c:v>
                </c:pt>
                <c:pt idx="51">
                  <c:v>193.35835250000002</c:v>
                </c:pt>
                <c:pt idx="52">
                  <c:v>193.34111799999999</c:v>
                </c:pt>
                <c:pt idx="53">
                  <c:v>193.08815749999999</c:v>
                </c:pt>
                <c:pt idx="54">
                  <c:v>193.55654150000001</c:v>
                </c:pt>
                <c:pt idx="55">
                  <c:v>193.22338099999999</c:v>
                </c:pt>
                <c:pt idx="56">
                  <c:v>193.57341000000002</c:v>
                </c:pt>
                <c:pt idx="57">
                  <c:v>192.61326600000001</c:v>
                </c:pt>
                <c:pt idx="58">
                  <c:v>192.6061095</c:v>
                </c:pt>
                <c:pt idx="59">
                  <c:v>192.44169599999998</c:v>
                </c:pt>
                <c:pt idx="60">
                  <c:v>166.2378085</c:v>
                </c:pt>
                <c:pt idx="61">
                  <c:v>165.70114899999999</c:v>
                </c:pt>
                <c:pt idx="62">
                  <c:v>165.1581195</c:v>
                </c:pt>
                <c:pt idx="63">
                  <c:v>164.8484345</c:v>
                </c:pt>
                <c:pt idx="64">
                  <c:v>154.17858100000001</c:v>
                </c:pt>
                <c:pt idx="65">
                  <c:v>154.42633849999999</c:v>
                </c:pt>
                <c:pt idx="66">
                  <c:v>153.4283375</c:v>
                </c:pt>
                <c:pt idx="67">
                  <c:v>151.68609650000002</c:v>
                </c:pt>
                <c:pt idx="68">
                  <c:v>153.02375050000001</c:v>
                </c:pt>
                <c:pt idx="69">
                  <c:v>153.126396</c:v>
                </c:pt>
                <c:pt idx="70">
                  <c:v>154.11291499999999</c:v>
                </c:pt>
                <c:pt idx="71">
                  <c:v>153.53483549999999</c:v>
                </c:pt>
                <c:pt idx="72">
                  <c:v>154.11291499999999</c:v>
                </c:pt>
                <c:pt idx="73">
                  <c:v>153.53483549999999</c:v>
                </c:pt>
              </c:numCache>
            </c:numRef>
          </c:xVal>
          <c:yVal>
            <c:numRef>
              <c:f>' 10 contours'!$I$2:$I$75</c:f>
              <c:numCache>
                <c:formatCode>General</c:formatCode>
                <c:ptCount val="74"/>
                <c:pt idx="0">
                  <c:v>1.5313854459459435</c:v>
                </c:pt>
                <c:pt idx="1">
                  <c:v>1.5313854459459435</c:v>
                </c:pt>
                <c:pt idx="2">
                  <c:v>1.5313854459459435</c:v>
                </c:pt>
                <c:pt idx="3">
                  <c:v>1.5313854459459435</c:v>
                </c:pt>
                <c:pt idx="4">
                  <c:v>1.5313854459459435</c:v>
                </c:pt>
                <c:pt idx="5">
                  <c:v>1.5313854459459435</c:v>
                </c:pt>
                <c:pt idx="6">
                  <c:v>1.5313854459459435</c:v>
                </c:pt>
                <c:pt idx="7">
                  <c:v>1.5313854459459435</c:v>
                </c:pt>
                <c:pt idx="8">
                  <c:v>1.5313854459459435</c:v>
                </c:pt>
                <c:pt idx="9">
                  <c:v>1.5313854459459435</c:v>
                </c:pt>
                <c:pt idx="10">
                  <c:v>1.5313854459459435</c:v>
                </c:pt>
                <c:pt idx="11">
                  <c:v>1.5313854459459435</c:v>
                </c:pt>
                <c:pt idx="12">
                  <c:v>1.5313854459459435</c:v>
                </c:pt>
                <c:pt idx="13">
                  <c:v>1.5313854459459435</c:v>
                </c:pt>
                <c:pt idx="14">
                  <c:v>1.5313854459459435</c:v>
                </c:pt>
                <c:pt idx="15">
                  <c:v>1.5313854459459435</c:v>
                </c:pt>
                <c:pt idx="16">
                  <c:v>1.5313854459459435</c:v>
                </c:pt>
                <c:pt idx="17">
                  <c:v>1.5313854459459435</c:v>
                </c:pt>
                <c:pt idx="18">
                  <c:v>1.5313854459459435</c:v>
                </c:pt>
                <c:pt idx="19">
                  <c:v>1.5313854459459435</c:v>
                </c:pt>
                <c:pt idx="20">
                  <c:v>1.5313854459459435</c:v>
                </c:pt>
                <c:pt idx="21">
                  <c:v>1.5313854459459435</c:v>
                </c:pt>
                <c:pt idx="22">
                  <c:v>1.5313854459459435</c:v>
                </c:pt>
                <c:pt idx="23">
                  <c:v>1.5313854459459435</c:v>
                </c:pt>
                <c:pt idx="24">
                  <c:v>1.5313854459459435</c:v>
                </c:pt>
                <c:pt idx="25">
                  <c:v>1.5313854459459435</c:v>
                </c:pt>
                <c:pt idx="26">
                  <c:v>1.5313854459459435</c:v>
                </c:pt>
                <c:pt idx="27">
                  <c:v>1.5313854459459435</c:v>
                </c:pt>
                <c:pt idx="28">
                  <c:v>1.5313854459459435</c:v>
                </c:pt>
                <c:pt idx="29">
                  <c:v>1.5313854459459435</c:v>
                </c:pt>
                <c:pt idx="30">
                  <c:v>1.5313854459459435</c:v>
                </c:pt>
                <c:pt idx="31">
                  <c:v>1.5313854459459435</c:v>
                </c:pt>
                <c:pt idx="32">
                  <c:v>1.5313854459459435</c:v>
                </c:pt>
                <c:pt idx="33">
                  <c:v>1.5313854459459435</c:v>
                </c:pt>
                <c:pt idx="34">
                  <c:v>1.5313854459459435</c:v>
                </c:pt>
                <c:pt idx="35">
                  <c:v>1.5313854459459435</c:v>
                </c:pt>
                <c:pt idx="36">
                  <c:v>1.5313854459459435</c:v>
                </c:pt>
                <c:pt idx="37">
                  <c:v>1.5313854459459435</c:v>
                </c:pt>
                <c:pt idx="38">
                  <c:v>1.5313854459459435</c:v>
                </c:pt>
                <c:pt idx="39">
                  <c:v>1.5313854459459435</c:v>
                </c:pt>
                <c:pt idx="40">
                  <c:v>1.5313854459459435</c:v>
                </c:pt>
                <c:pt idx="41">
                  <c:v>1.5313854459459435</c:v>
                </c:pt>
                <c:pt idx="42">
                  <c:v>1.5313854459459435</c:v>
                </c:pt>
                <c:pt idx="43">
                  <c:v>1.5313854459459435</c:v>
                </c:pt>
                <c:pt idx="44">
                  <c:v>1.5313854459459435</c:v>
                </c:pt>
                <c:pt idx="45">
                  <c:v>1.5313854459459435</c:v>
                </c:pt>
                <c:pt idx="46">
                  <c:v>1.5313854459459435</c:v>
                </c:pt>
                <c:pt idx="47">
                  <c:v>1.5313854459459435</c:v>
                </c:pt>
                <c:pt idx="48">
                  <c:v>1.5313854459459435</c:v>
                </c:pt>
                <c:pt idx="49">
                  <c:v>1.5313854459459435</c:v>
                </c:pt>
                <c:pt idx="50">
                  <c:v>1.5313854459459435</c:v>
                </c:pt>
                <c:pt idx="51">
                  <c:v>1.5313854459459435</c:v>
                </c:pt>
                <c:pt idx="52">
                  <c:v>1.5313854459459435</c:v>
                </c:pt>
                <c:pt idx="53">
                  <c:v>1.5313854459459435</c:v>
                </c:pt>
                <c:pt idx="54">
                  <c:v>1.5313854459459435</c:v>
                </c:pt>
                <c:pt idx="55">
                  <c:v>1.5313854459459435</c:v>
                </c:pt>
                <c:pt idx="56">
                  <c:v>1.5313854459459435</c:v>
                </c:pt>
                <c:pt idx="57">
                  <c:v>1.5313854459459435</c:v>
                </c:pt>
                <c:pt idx="58">
                  <c:v>1.5313854459459435</c:v>
                </c:pt>
                <c:pt idx="59">
                  <c:v>1.5313854459459435</c:v>
                </c:pt>
                <c:pt idx="60">
                  <c:v>1.5313854459459435</c:v>
                </c:pt>
                <c:pt idx="61">
                  <c:v>1.5313854459459435</c:v>
                </c:pt>
                <c:pt idx="62">
                  <c:v>1.5313854459459435</c:v>
                </c:pt>
                <c:pt idx="63">
                  <c:v>1.5313854459459435</c:v>
                </c:pt>
                <c:pt idx="64">
                  <c:v>1.5313854459459435</c:v>
                </c:pt>
                <c:pt idx="65">
                  <c:v>1.5313854459459435</c:v>
                </c:pt>
                <c:pt idx="66">
                  <c:v>1.5313854459459435</c:v>
                </c:pt>
                <c:pt idx="67">
                  <c:v>1.5313854459459435</c:v>
                </c:pt>
                <c:pt idx="68">
                  <c:v>1.5313854459459435</c:v>
                </c:pt>
                <c:pt idx="69">
                  <c:v>1.5313854459459435</c:v>
                </c:pt>
                <c:pt idx="70">
                  <c:v>1.5313854459459435</c:v>
                </c:pt>
                <c:pt idx="71">
                  <c:v>1.5313854459459435</c:v>
                </c:pt>
                <c:pt idx="72">
                  <c:v>1.5313854459459435</c:v>
                </c:pt>
                <c:pt idx="73">
                  <c:v>1.5313854459459435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082528"/>
        <c:axId val="392082920"/>
      </c:scatterChart>
      <c:valAx>
        <c:axId val="392082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392082920"/>
        <c:crosses val="autoZero"/>
        <c:crossBetween val="midCat"/>
      </c:valAx>
      <c:valAx>
        <c:axId val="392082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 ARTEC -ROMER (ml)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392082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Sheet2!$B$1:$B$44</c:f>
              <c:numCache>
                <c:formatCode>General</c:formatCode>
                <c:ptCount val="4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6</c:v>
                </c:pt>
                <c:pt idx="19">
                  <c:v>2</c:v>
                </c:pt>
                <c:pt idx="20">
                  <c:v>3</c:v>
                </c:pt>
                <c:pt idx="21">
                  <c:v>5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4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4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2083704"/>
        <c:axId val="392084096"/>
      </c:barChart>
      <c:catAx>
        <c:axId val="3920837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084096"/>
        <c:crosses val="autoZero"/>
        <c:auto val="1"/>
        <c:lblAlgn val="ctr"/>
        <c:lblOffset val="100"/>
        <c:noMultiLvlLbl val="0"/>
      </c:catAx>
      <c:valAx>
        <c:axId val="39208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083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4</xdr:row>
      <xdr:rowOff>114301</xdr:rowOff>
    </xdr:from>
    <xdr:to>
      <xdr:col>10</xdr:col>
      <xdr:colOff>495300</xdr:colOff>
      <xdr:row>16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557212</xdr:colOff>
      <xdr:row>4</xdr:row>
      <xdr:rowOff>142875</xdr:rowOff>
    </xdr:from>
    <xdr:to>
      <xdr:col>18</xdr:col>
      <xdr:colOff>66676</xdr:colOff>
      <xdr:row>16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16</xdr:col>
      <xdr:colOff>26078</xdr:colOff>
      <xdr:row>4</xdr:row>
      <xdr:rowOff>178255</xdr:rowOff>
    </xdr:from>
    <xdr:ext cx="1072665" cy="280205"/>
    <xdr:sp macro="" textlink="">
      <xdr:nvSpPr>
        <xdr:cNvPr id="4" name="Rectangle 3"/>
        <xdr:cNvSpPr/>
      </xdr:nvSpPr>
      <xdr:spPr>
        <a:xfrm>
          <a:off x="10598828" y="940255"/>
          <a:ext cx="1072665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+1.96sd</a:t>
          </a:r>
        </a:p>
      </xdr:txBody>
    </xdr:sp>
    <xdr:clientData/>
  </xdr:oneCellAnchor>
  <xdr:oneCellAnchor>
    <xdr:from>
      <xdr:col>12</xdr:col>
      <xdr:colOff>115826</xdr:colOff>
      <xdr:row>12</xdr:row>
      <xdr:rowOff>180181</xdr:rowOff>
    </xdr:from>
    <xdr:ext cx="1043170" cy="280205"/>
    <xdr:sp macro="" textlink="">
      <xdr:nvSpPr>
        <xdr:cNvPr id="5" name="Rectangle 4"/>
        <xdr:cNvSpPr/>
      </xdr:nvSpPr>
      <xdr:spPr>
        <a:xfrm>
          <a:off x="8383526" y="2466181"/>
          <a:ext cx="1043170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-1.96sd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3</xdr:row>
      <xdr:rowOff>114301</xdr:rowOff>
    </xdr:from>
    <xdr:to>
      <xdr:col>10</xdr:col>
      <xdr:colOff>495300</xdr:colOff>
      <xdr:row>16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557212</xdr:colOff>
      <xdr:row>3</xdr:row>
      <xdr:rowOff>142875</xdr:rowOff>
    </xdr:from>
    <xdr:to>
      <xdr:col>18</xdr:col>
      <xdr:colOff>66676</xdr:colOff>
      <xdr:row>16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15</xdr:col>
      <xdr:colOff>529542</xdr:colOff>
      <xdr:row>6</xdr:row>
      <xdr:rowOff>28575</xdr:rowOff>
    </xdr:from>
    <xdr:ext cx="1072665" cy="280205"/>
    <xdr:sp macro="" textlink="">
      <xdr:nvSpPr>
        <xdr:cNvPr id="4" name="Rectangle 3"/>
        <xdr:cNvSpPr/>
      </xdr:nvSpPr>
      <xdr:spPr>
        <a:xfrm>
          <a:off x="10568892" y="1362075"/>
          <a:ext cx="1072665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+1.96sd</a:t>
          </a:r>
        </a:p>
      </xdr:txBody>
    </xdr:sp>
    <xdr:clientData/>
  </xdr:oneCellAnchor>
  <xdr:oneCellAnchor>
    <xdr:from>
      <xdr:col>12</xdr:col>
      <xdr:colOff>115826</xdr:colOff>
      <xdr:row>11</xdr:row>
      <xdr:rowOff>180181</xdr:rowOff>
    </xdr:from>
    <xdr:ext cx="1043170" cy="280205"/>
    <xdr:sp macro="" textlink="">
      <xdr:nvSpPr>
        <xdr:cNvPr id="5" name="Rectangle 4"/>
        <xdr:cNvSpPr/>
      </xdr:nvSpPr>
      <xdr:spPr>
        <a:xfrm>
          <a:off x="8383526" y="2466181"/>
          <a:ext cx="1043170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-1.96sd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0</xdr:row>
      <xdr:rowOff>171450</xdr:rowOff>
    </xdr:from>
    <xdr:to>
      <xdr:col>10</xdr:col>
      <xdr:colOff>276225</xdr:colOff>
      <xdr:row>15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7"/>
  <sheetViews>
    <sheetView tabSelected="1" zoomScale="70" zoomScaleNormal="70" workbookViewId="0">
      <pane ySplit="4815" topLeftCell="A71"/>
      <selection activeCell="C2" sqref="C2:D82"/>
      <selection pane="bottomLeft" activeCell="D89" sqref="D89"/>
    </sheetView>
  </sheetViews>
  <sheetFormatPr defaultColWidth="8.85546875" defaultRowHeight="15" x14ac:dyDescent="0.25"/>
  <cols>
    <col min="5" max="5" width="11.42578125" customWidth="1"/>
    <col min="6" max="6" width="18.42578125" customWidth="1"/>
    <col min="7" max="7" width="11.140625" bestFit="1" customWidth="1"/>
    <col min="8" max="8" width="9" bestFit="1" customWidth="1"/>
    <col min="9" max="9" width="12" bestFit="1" customWidth="1"/>
  </cols>
  <sheetData>
    <row r="1" spans="2:26" x14ac:dyDescent="0.25">
      <c r="C1" s="19" t="s">
        <v>22</v>
      </c>
      <c r="D1" s="19" t="s">
        <v>23</v>
      </c>
      <c r="E1" s="6" t="s">
        <v>5</v>
      </c>
      <c r="F1" s="6" t="s">
        <v>6</v>
      </c>
      <c r="I1" s="6" t="s">
        <v>20</v>
      </c>
      <c r="Y1" s="6"/>
      <c r="Z1" s="6"/>
    </row>
    <row r="2" spans="2:26" x14ac:dyDescent="0.25">
      <c r="B2" s="1">
        <v>1</v>
      </c>
      <c r="C2" s="5">
        <v>4237.7270509999998</v>
      </c>
      <c r="D2" s="5">
        <v>4286.2685549999997</v>
      </c>
      <c r="E2" s="5">
        <f t="shared" ref="E2:E8" si="0">D2-C2</f>
        <v>48.541503999999804</v>
      </c>
      <c r="F2">
        <f t="shared" ref="F2:F8" si="1">AVERAGE(C2,D2)</f>
        <v>4261.9978030000002</v>
      </c>
      <c r="G2">
        <f>$G$87</f>
        <v>-1.8188982967649281</v>
      </c>
      <c r="H2">
        <f>$G$88</f>
        <v>163.53788948195</v>
      </c>
      <c r="I2">
        <f>$E$83</f>
        <v>80.859495592592538</v>
      </c>
      <c r="J2">
        <f t="shared" ref="J2:J8" si="2">(E2/D2)*100</f>
        <v>1.1324886291451659</v>
      </c>
      <c r="O2">
        <f>D2/C2</f>
        <v>1.011454608429428</v>
      </c>
      <c r="Y2" s="5"/>
    </row>
    <row r="3" spans="2:26" x14ac:dyDescent="0.25">
      <c r="B3" s="1">
        <v>2</v>
      </c>
      <c r="C3" s="5">
        <v>4184.1474609999996</v>
      </c>
      <c r="D3" s="5">
        <v>4285.6103519999997</v>
      </c>
      <c r="E3" s="5">
        <f t="shared" si="0"/>
        <v>101.46289100000013</v>
      </c>
      <c r="F3">
        <f t="shared" si="1"/>
        <v>4234.8789065000001</v>
      </c>
      <c r="G3">
        <f>$G$87</f>
        <v>-1.8188982967649281</v>
      </c>
      <c r="H3">
        <f>$G$88</f>
        <v>163.53788948195</v>
      </c>
      <c r="I3">
        <f>$E$83</f>
        <v>80.859495592592538</v>
      </c>
      <c r="J3">
        <f t="shared" si="2"/>
        <v>2.3675248719858453</v>
      </c>
      <c r="L3" s="16"/>
      <c r="O3">
        <f t="shared" ref="O3:O45" si="3">D3/C3</f>
        <v>1.0242493583091239</v>
      </c>
      <c r="Y3" s="5"/>
    </row>
    <row r="4" spans="2:26" x14ac:dyDescent="0.25">
      <c r="B4" s="1">
        <v>3</v>
      </c>
      <c r="C4" s="5">
        <v>4221.654297</v>
      </c>
      <c r="D4" s="5">
        <v>4355.5043949999999</v>
      </c>
      <c r="E4" s="5">
        <f t="shared" si="0"/>
        <v>133.85009799999989</v>
      </c>
      <c r="F4">
        <f t="shared" si="1"/>
        <v>4288.5793460000004</v>
      </c>
      <c r="G4">
        <f>$G$87</f>
        <v>-1.8188982967649281</v>
      </c>
      <c r="H4">
        <f>$G$88</f>
        <v>163.53788948195</v>
      </c>
      <c r="I4">
        <f>$E$83</f>
        <v>80.859495592592538</v>
      </c>
      <c r="J4">
        <f t="shared" si="2"/>
        <v>3.073125081762198</v>
      </c>
      <c r="O4">
        <f t="shared" si="3"/>
        <v>1.0317056036765295</v>
      </c>
      <c r="Y4" s="5"/>
    </row>
    <row r="5" spans="2:26" x14ac:dyDescent="0.25">
      <c r="B5" s="1">
        <v>4</v>
      </c>
      <c r="C5" s="5">
        <v>4210.3476559999999</v>
      </c>
      <c r="D5" s="5">
        <v>4335.3491210000002</v>
      </c>
      <c r="E5" s="5">
        <f t="shared" si="0"/>
        <v>125.00146500000028</v>
      </c>
      <c r="F5">
        <f t="shared" si="1"/>
        <v>4272.8483885000005</v>
      </c>
      <c r="G5">
        <f>$G$87</f>
        <v>-1.8188982967649281</v>
      </c>
      <c r="H5">
        <f>$G$88</f>
        <v>163.53788948195</v>
      </c>
      <c r="I5">
        <f>$E$83</f>
        <v>80.859495592592538</v>
      </c>
      <c r="J5">
        <f t="shared" si="2"/>
        <v>2.8833079300235731</v>
      </c>
      <c r="O5">
        <f t="shared" si="3"/>
        <v>1.0296891076968111</v>
      </c>
      <c r="Y5" s="5"/>
    </row>
    <row r="6" spans="2:26" x14ac:dyDescent="0.25">
      <c r="B6" s="1">
        <v>5</v>
      </c>
      <c r="C6" s="5">
        <v>4217.3657229999999</v>
      </c>
      <c r="D6" s="5">
        <v>4336.0878910000001</v>
      </c>
      <c r="E6" s="5">
        <f t="shared" si="0"/>
        <v>118.72216800000024</v>
      </c>
      <c r="F6">
        <f t="shared" si="1"/>
        <v>4276.726807</v>
      </c>
      <c r="G6">
        <f>$G$87</f>
        <v>-1.8188982967649281</v>
      </c>
      <c r="H6">
        <f>$G$88</f>
        <v>163.53788948195</v>
      </c>
      <c r="I6">
        <f>$E$83</f>
        <v>80.859495592592538</v>
      </c>
      <c r="J6">
        <f t="shared" si="2"/>
        <v>2.7380018805988779</v>
      </c>
      <c r="O6">
        <f t="shared" si="3"/>
        <v>1.028150787908322</v>
      </c>
      <c r="Y6" s="5"/>
    </row>
    <row r="7" spans="2:26" x14ac:dyDescent="0.25">
      <c r="B7" s="1">
        <v>6</v>
      </c>
      <c r="C7" s="5">
        <v>4226.5712890000004</v>
      </c>
      <c r="D7" s="5">
        <v>4327.4458009999998</v>
      </c>
      <c r="E7" s="5">
        <f t="shared" si="0"/>
        <v>100.87451199999941</v>
      </c>
      <c r="F7">
        <f t="shared" si="1"/>
        <v>4277.0085450000006</v>
      </c>
      <c r="G7">
        <f>$G$87</f>
        <v>-1.8188982967649281</v>
      </c>
      <c r="H7">
        <f>$G$88</f>
        <v>163.53788948195</v>
      </c>
      <c r="I7">
        <f>$E$83</f>
        <v>80.859495592592538</v>
      </c>
      <c r="J7">
        <f t="shared" si="2"/>
        <v>2.331040448309925</v>
      </c>
      <c r="O7">
        <f t="shared" si="3"/>
        <v>1.0238667480334553</v>
      </c>
      <c r="Y7" s="5"/>
    </row>
    <row r="8" spans="2:26" x14ac:dyDescent="0.25">
      <c r="B8" s="1">
        <v>7</v>
      </c>
      <c r="C8" s="5">
        <v>4238.3388670000004</v>
      </c>
      <c r="D8" s="5">
        <v>4292.0102539999998</v>
      </c>
      <c r="E8" s="5">
        <f t="shared" si="0"/>
        <v>53.671386999999413</v>
      </c>
      <c r="F8">
        <f t="shared" si="1"/>
        <v>4265.1745604999996</v>
      </c>
      <c r="G8">
        <f>$G$87</f>
        <v>-1.8188982967649281</v>
      </c>
      <c r="H8">
        <f>$G$88</f>
        <v>163.53788948195</v>
      </c>
      <c r="I8">
        <f>$E$83</f>
        <v>80.859495592592538</v>
      </c>
      <c r="J8">
        <f t="shared" si="2"/>
        <v>1.250495311607879</v>
      </c>
      <c r="O8">
        <f t="shared" si="3"/>
        <v>1.0126633071786422</v>
      </c>
      <c r="Y8" s="5"/>
    </row>
    <row r="9" spans="2:26" x14ac:dyDescent="0.25">
      <c r="B9" s="1">
        <v>8</v>
      </c>
      <c r="C9" s="5">
        <v>4240.0190430000002</v>
      </c>
      <c r="D9" s="5">
        <v>4342.0517579999996</v>
      </c>
      <c r="E9" s="5">
        <f t="shared" ref="E9:E45" si="4">D9-C9</f>
        <v>102.03271499999937</v>
      </c>
      <c r="F9">
        <f t="shared" ref="F9:F20" si="5">AVERAGE(C9,D9)</f>
        <v>4291.0354004999999</v>
      </c>
      <c r="G9">
        <f>$G$87</f>
        <v>-1.8188982967649281</v>
      </c>
      <c r="H9">
        <f>$G$88</f>
        <v>163.53788948195</v>
      </c>
      <c r="I9">
        <f>$E$83</f>
        <v>80.859495592592538</v>
      </c>
      <c r="J9">
        <f t="shared" ref="J9:J45" si="6">(E9/D9)*100</f>
        <v>2.349873301533302</v>
      </c>
      <c r="O9">
        <f t="shared" si="3"/>
        <v>1.0240642114965142</v>
      </c>
      <c r="Y9" s="5"/>
    </row>
    <row r="10" spans="2:26" x14ac:dyDescent="0.25">
      <c r="B10" s="1">
        <v>9</v>
      </c>
      <c r="C10" s="5">
        <v>4241.6962890000004</v>
      </c>
      <c r="D10" s="5">
        <v>4255.1928710000002</v>
      </c>
      <c r="E10" s="5">
        <f t="shared" si="4"/>
        <v>13.496581999999762</v>
      </c>
      <c r="F10">
        <f t="shared" si="5"/>
        <v>4248.4445800000003</v>
      </c>
      <c r="G10">
        <f>$G$87</f>
        <v>-1.8188982967649281</v>
      </c>
      <c r="H10">
        <f>$G$88</f>
        <v>163.53788948195</v>
      </c>
      <c r="I10">
        <f>$E$83</f>
        <v>80.859495592592538</v>
      </c>
      <c r="J10">
        <f t="shared" si="6"/>
        <v>0.31717908938938344</v>
      </c>
      <c r="O10">
        <f t="shared" si="3"/>
        <v>1.0031818831619324</v>
      </c>
      <c r="Y10" s="5"/>
    </row>
    <row r="11" spans="2:26" x14ac:dyDescent="0.25">
      <c r="B11" s="1">
        <v>10</v>
      </c>
      <c r="C11" s="5">
        <v>2962.9833979999999</v>
      </c>
      <c r="D11" s="5">
        <v>3056.6584469999998</v>
      </c>
      <c r="E11" s="5">
        <f t="shared" si="4"/>
        <v>93.675048999999944</v>
      </c>
      <c r="F11">
        <f t="shared" si="5"/>
        <v>3009.8209225000001</v>
      </c>
      <c r="G11">
        <f>$G$87</f>
        <v>-1.8188982967649281</v>
      </c>
      <c r="H11">
        <f>$G$88</f>
        <v>163.53788948195</v>
      </c>
      <c r="I11">
        <f>$E$83</f>
        <v>80.859495592592538</v>
      </c>
      <c r="J11">
        <f t="shared" si="6"/>
        <v>3.0646227121626439</v>
      </c>
      <c r="O11">
        <f t="shared" si="3"/>
        <v>1.031615110993612</v>
      </c>
      <c r="Y11" s="5"/>
    </row>
    <row r="12" spans="2:26" x14ac:dyDescent="0.25">
      <c r="B12" s="1">
        <v>11</v>
      </c>
      <c r="C12" s="5">
        <v>3000.3964839999999</v>
      </c>
      <c r="D12" s="5">
        <v>3126.5024410000001</v>
      </c>
      <c r="E12" s="5">
        <f t="shared" si="4"/>
        <v>126.10595700000022</v>
      </c>
      <c r="F12">
        <f t="shared" si="5"/>
        <v>3063.4494624999998</v>
      </c>
      <c r="G12">
        <f>$G$87</f>
        <v>-1.8188982967649281</v>
      </c>
      <c r="H12">
        <f>$G$88</f>
        <v>163.53788948195</v>
      </c>
      <c r="I12">
        <f>$E$83</f>
        <v>80.859495592592538</v>
      </c>
      <c r="J12">
        <f t="shared" si="6"/>
        <v>4.033451416710415</v>
      </c>
      <c r="O12">
        <f t="shared" si="3"/>
        <v>1.0420297642903118</v>
      </c>
      <c r="Y12" s="5"/>
    </row>
    <row r="13" spans="2:26" x14ac:dyDescent="0.25">
      <c r="B13" s="1">
        <v>12</v>
      </c>
      <c r="C13" s="5">
        <v>3008.9331050000001</v>
      </c>
      <c r="D13" s="5">
        <v>3128.123779</v>
      </c>
      <c r="E13" s="5">
        <f t="shared" si="4"/>
        <v>119.19067399999994</v>
      </c>
      <c r="F13">
        <f t="shared" si="5"/>
        <v>3068.5284419999998</v>
      </c>
      <c r="G13">
        <f>$G$87</f>
        <v>-1.8188982967649281</v>
      </c>
      <c r="H13">
        <f>$G$88</f>
        <v>163.53788948195</v>
      </c>
      <c r="I13">
        <f>$E$83</f>
        <v>80.859495592592538</v>
      </c>
      <c r="J13">
        <f t="shared" si="6"/>
        <v>3.8102927639935933</v>
      </c>
      <c r="O13">
        <f t="shared" si="3"/>
        <v>1.03961227114087</v>
      </c>
      <c r="Y13" s="5"/>
    </row>
    <row r="14" spans="2:26" x14ac:dyDescent="0.25">
      <c r="B14" s="1">
        <v>13</v>
      </c>
      <c r="C14" s="5">
        <v>3000.3088379999999</v>
      </c>
      <c r="D14" s="5">
        <v>3079.1940920000002</v>
      </c>
      <c r="E14" s="5">
        <f t="shared" si="4"/>
        <v>78.885254000000259</v>
      </c>
      <c r="F14">
        <f t="shared" si="5"/>
        <v>3039.7514650000003</v>
      </c>
      <c r="G14">
        <f>$G$87</f>
        <v>-1.8188982967649281</v>
      </c>
      <c r="H14">
        <f>$G$88</f>
        <v>163.53788948195</v>
      </c>
      <c r="I14">
        <f>$E$83</f>
        <v>80.859495592592538</v>
      </c>
      <c r="J14">
        <f t="shared" si="6"/>
        <v>2.5618798829521872</v>
      </c>
      <c r="O14">
        <f t="shared" si="3"/>
        <v>1.0262923779715241</v>
      </c>
      <c r="Y14" s="5"/>
    </row>
    <row r="15" spans="2:26" x14ac:dyDescent="0.25">
      <c r="B15" s="1">
        <v>14</v>
      </c>
      <c r="C15" s="5">
        <v>3012.4104000000002</v>
      </c>
      <c r="D15" s="5">
        <v>3037.5207519999999</v>
      </c>
      <c r="E15" s="5">
        <f t="shared" si="4"/>
        <v>25.110351999999693</v>
      </c>
      <c r="F15">
        <f t="shared" si="5"/>
        <v>3024.9655760000001</v>
      </c>
      <c r="G15">
        <f>$G$87</f>
        <v>-1.8188982967649281</v>
      </c>
      <c r="H15">
        <f>$G$88</f>
        <v>163.53788948195</v>
      </c>
      <c r="I15">
        <f>$E$83</f>
        <v>80.859495592592538</v>
      </c>
      <c r="J15">
        <f t="shared" si="6"/>
        <v>0.82667260737120041</v>
      </c>
      <c r="O15">
        <f t="shared" si="3"/>
        <v>1.0083356344806138</v>
      </c>
      <c r="Y15" s="5"/>
    </row>
    <row r="16" spans="2:26" x14ac:dyDescent="0.25">
      <c r="B16" s="1">
        <v>15</v>
      </c>
      <c r="C16">
        <v>3019.663818</v>
      </c>
      <c r="D16">
        <v>3085.8920899999998</v>
      </c>
      <c r="E16" s="5">
        <f t="shared" si="4"/>
        <v>66.228271999999833</v>
      </c>
      <c r="F16">
        <f t="shared" si="5"/>
        <v>3052.7779540000001</v>
      </c>
      <c r="G16">
        <f>$G$87</f>
        <v>-1.8188982967649281</v>
      </c>
      <c r="H16">
        <f>$G$88</f>
        <v>163.53788948195</v>
      </c>
      <c r="I16">
        <f>$E$83</f>
        <v>80.859495592592538</v>
      </c>
      <c r="J16">
        <f t="shared" si="6"/>
        <v>2.1461629269090818</v>
      </c>
      <c r="O16">
        <f t="shared" si="3"/>
        <v>1.0219323328660688</v>
      </c>
      <c r="Y16" s="5"/>
    </row>
    <row r="17" spans="2:25" x14ac:dyDescent="0.25">
      <c r="B17" s="1">
        <v>16</v>
      </c>
      <c r="C17">
        <v>3019.57251</v>
      </c>
      <c r="D17">
        <v>3181.8598630000001</v>
      </c>
      <c r="E17" s="5">
        <f t="shared" si="4"/>
        <v>162.28735300000017</v>
      </c>
      <c r="F17">
        <f t="shared" si="5"/>
        <v>3100.7161864999998</v>
      </c>
      <c r="G17">
        <f>$G$87</f>
        <v>-1.8188982967649281</v>
      </c>
      <c r="H17">
        <f>$G$88</f>
        <v>163.53788948195</v>
      </c>
      <c r="I17">
        <f>$E$83</f>
        <v>80.859495592592538</v>
      </c>
      <c r="J17">
        <f t="shared" si="6"/>
        <v>5.1003928515880137</v>
      </c>
      <c r="O17">
        <f t="shared" si="3"/>
        <v>1.0537451418909627</v>
      </c>
      <c r="Y17" s="5"/>
    </row>
    <row r="18" spans="2:25" x14ac:dyDescent="0.25">
      <c r="B18" s="1">
        <v>17</v>
      </c>
      <c r="C18" s="21">
        <v>1876.017822</v>
      </c>
      <c r="D18" s="21">
        <v>1916.299072</v>
      </c>
      <c r="E18" s="5">
        <f t="shared" si="4"/>
        <v>40.28125</v>
      </c>
      <c r="F18">
        <f t="shared" si="5"/>
        <v>1896.158447</v>
      </c>
      <c r="G18">
        <f>$G$87</f>
        <v>-1.8188982967649281</v>
      </c>
      <c r="H18">
        <f>$G$88</f>
        <v>163.53788948195</v>
      </c>
      <c r="I18">
        <f>$E$83</f>
        <v>80.859495592592538</v>
      </c>
      <c r="J18">
        <f t="shared" si="6"/>
        <v>2.1020335806956965</v>
      </c>
      <c r="O18">
        <f t="shared" si="3"/>
        <v>1.0214716776821751</v>
      </c>
      <c r="Y18" s="5"/>
    </row>
    <row r="19" spans="2:25" x14ac:dyDescent="0.25">
      <c r="B19" s="1">
        <v>19</v>
      </c>
      <c r="C19" s="21">
        <v>1867.3438719999999</v>
      </c>
      <c r="D19" s="21">
        <v>1882.5158690000001</v>
      </c>
      <c r="E19" s="5">
        <f t="shared" si="4"/>
        <v>15.171997000000147</v>
      </c>
      <c r="F19">
        <f t="shared" si="5"/>
        <v>1874.9298705000001</v>
      </c>
      <c r="G19">
        <f>$G$87</f>
        <v>-1.8188982967649281</v>
      </c>
      <c r="H19">
        <f>$G$88</f>
        <v>163.53788948195</v>
      </c>
      <c r="I19">
        <f>$E$83</f>
        <v>80.859495592592538</v>
      </c>
      <c r="J19">
        <f t="shared" si="6"/>
        <v>0.80594258193741397</v>
      </c>
      <c r="O19">
        <f t="shared" si="3"/>
        <v>1.0081249079119801</v>
      </c>
      <c r="Y19" s="5"/>
    </row>
    <row r="20" spans="2:25" x14ac:dyDescent="0.25">
      <c r="B20" s="1">
        <v>20</v>
      </c>
      <c r="C20" s="21">
        <v>1859.4377440000001</v>
      </c>
      <c r="D20" s="21">
        <v>1864.5772710000001</v>
      </c>
      <c r="E20" s="5">
        <f t="shared" si="4"/>
        <v>5.1395270000000437</v>
      </c>
      <c r="F20">
        <f t="shared" si="5"/>
        <v>1862.0075075</v>
      </c>
      <c r="G20">
        <f>$G$87</f>
        <v>-1.8188982967649281</v>
      </c>
      <c r="H20">
        <f>$G$88</f>
        <v>163.53788948195</v>
      </c>
      <c r="I20">
        <f>$E$83</f>
        <v>80.859495592592538</v>
      </c>
      <c r="J20">
        <f t="shared" si="6"/>
        <v>0.27564033306292746</v>
      </c>
      <c r="O20">
        <f t="shared" si="3"/>
        <v>1.0027640220903249</v>
      </c>
      <c r="Y20" s="5"/>
    </row>
    <row r="21" spans="2:25" x14ac:dyDescent="0.25">
      <c r="B21" s="1">
        <v>21</v>
      </c>
      <c r="C21" s="21">
        <v>1877.6069339999999</v>
      </c>
      <c r="D21" s="21">
        <v>1823.286255</v>
      </c>
      <c r="E21" s="5">
        <f t="shared" si="4"/>
        <v>-54.320678999999927</v>
      </c>
      <c r="F21">
        <f t="shared" ref="F21:F44" si="7">AVERAGE(C21,D21)</f>
        <v>1850.4465944999999</v>
      </c>
      <c r="G21">
        <f>$G$87</f>
        <v>-1.8188982967649281</v>
      </c>
      <c r="H21">
        <f>$G$88</f>
        <v>163.53788948195</v>
      </c>
      <c r="I21">
        <f>$E$83</f>
        <v>80.859495592592538</v>
      </c>
      <c r="J21">
        <f t="shared" si="6"/>
        <v>-2.9792732134647681</v>
      </c>
      <c r="O21">
        <f t="shared" si="3"/>
        <v>0.97106919557211224</v>
      </c>
      <c r="Y21" s="5"/>
    </row>
    <row r="22" spans="2:25" x14ac:dyDescent="0.25">
      <c r="B22" s="1">
        <v>22</v>
      </c>
      <c r="C22" s="21">
        <v>1891.2823490000001</v>
      </c>
      <c r="D22" s="21">
        <v>1939.435547</v>
      </c>
      <c r="E22" s="5">
        <f t="shared" si="4"/>
        <v>48.153197999999975</v>
      </c>
      <c r="F22">
        <f t="shared" si="7"/>
        <v>1915.3589480000001</v>
      </c>
      <c r="G22">
        <f>$G$87</f>
        <v>-1.8188982967649281</v>
      </c>
      <c r="H22">
        <f>$G$88</f>
        <v>163.53788948195</v>
      </c>
      <c r="I22">
        <f>$E$83</f>
        <v>80.859495592592538</v>
      </c>
      <c r="J22">
        <f t="shared" si="6"/>
        <v>2.4828460050907779</v>
      </c>
      <c r="O22">
        <f t="shared" si="3"/>
        <v>1.0254606077328754</v>
      </c>
      <c r="Y22" s="5"/>
    </row>
    <row r="23" spans="2:25" x14ac:dyDescent="0.25">
      <c r="B23" s="1">
        <v>23</v>
      </c>
      <c r="C23" s="21">
        <v>1897.194702</v>
      </c>
      <c r="D23" s="21">
        <v>1919.7928469999999</v>
      </c>
      <c r="E23" s="5">
        <f t="shared" si="4"/>
        <v>22.598144999999931</v>
      </c>
      <c r="F23">
        <f t="shared" si="7"/>
        <v>1908.4937745</v>
      </c>
      <c r="G23">
        <f>$G$87</f>
        <v>-1.8188982967649281</v>
      </c>
      <c r="H23">
        <f>$G$88</f>
        <v>163.53788948195</v>
      </c>
      <c r="I23">
        <f>$E$83</f>
        <v>80.859495592592538</v>
      </c>
      <c r="J23">
        <f t="shared" si="6"/>
        <v>1.1771137201241968</v>
      </c>
      <c r="O23">
        <f t="shared" si="3"/>
        <v>1.0119113473046162</v>
      </c>
      <c r="Y23" s="5"/>
    </row>
    <row r="24" spans="2:25" x14ac:dyDescent="0.25">
      <c r="B24" s="1">
        <v>24</v>
      </c>
      <c r="C24" s="21">
        <v>1887.143311</v>
      </c>
      <c r="D24" s="21">
        <v>1917.915283</v>
      </c>
      <c r="E24" s="5">
        <f t="shared" si="4"/>
        <v>30.771972000000005</v>
      </c>
      <c r="F24">
        <f t="shared" si="7"/>
        <v>1902.529297</v>
      </c>
      <c r="G24">
        <f>$G$87</f>
        <v>-1.8188982967649281</v>
      </c>
      <c r="H24">
        <f>$G$88</f>
        <v>163.53788948195</v>
      </c>
      <c r="I24">
        <f>$E$83</f>
        <v>80.859495592592538</v>
      </c>
      <c r="J24">
        <f t="shared" si="6"/>
        <v>1.6044489698140647</v>
      </c>
      <c r="O24">
        <f t="shared" si="3"/>
        <v>1.0163061129595365</v>
      </c>
      <c r="Y24" s="5"/>
    </row>
    <row r="25" spans="2:25" x14ac:dyDescent="0.25">
      <c r="B25" s="1">
        <v>25</v>
      </c>
      <c r="C25">
        <v>5259.2563479999999</v>
      </c>
      <c r="D25">
        <v>5366.8828130000002</v>
      </c>
      <c r="E25" s="5">
        <f t="shared" si="4"/>
        <v>107.62646500000028</v>
      </c>
      <c r="F25">
        <f t="shared" si="7"/>
        <v>5313.0695804999996</v>
      </c>
      <c r="G25">
        <f>$G$87</f>
        <v>-1.8188982967649281</v>
      </c>
      <c r="H25">
        <f>$G$88</f>
        <v>163.53788948195</v>
      </c>
      <c r="I25">
        <f>$E$83</f>
        <v>80.859495592592538</v>
      </c>
      <c r="J25">
        <f t="shared" si="6"/>
        <v>2.0053813125805675</v>
      </c>
      <c r="O25">
        <f t="shared" si="3"/>
        <v>1.0204641983349849</v>
      </c>
      <c r="Y25" s="5"/>
    </row>
    <row r="26" spans="2:25" x14ac:dyDescent="0.25">
      <c r="B26" s="1">
        <v>26</v>
      </c>
      <c r="C26">
        <v>5278.1826170000004</v>
      </c>
      <c r="D26">
        <v>5368.1860349999997</v>
      </c>
      <c r="E26" s="5">
        <f t="shared" si="4"/>
        <v>90.003417999999328</v>
      </c>
      <c r="F26">
        <f t="shared" si="7"/>
        <v>5323.1843260000005</v>
      </c>
      <c r="G26">
        <f>$G$87</f>
        <v>-1.8188982967649281</v>
      </c>
      <c r="H26">
        <f>$G$88</f>
        <v>163.53788948195</v>
      </c>
      <c r="I26">
        <f>$E$83</f>
        <v>80.859495592592538</v>
      </c>
      <c r="J26">
        <f t="shared" si="6"/>
        <v>1.6766076550474716</v>
      </c>
      <c r="O26">
        <f t="shared" si="3"/>
        <v>1.0170519712050348</v>
      </c>
      <c r="Y26" s="5"/>
    </row>
    <row r="27" spans="2:25" x14ac:dyDescent="0.25">
      <c r="B27" s="1">
        <v>27</v>
      </c>
      <c r="C27">
        <v>5276.7475590000004</v>
      </c>
      <c r="D27">
        <v>5357.8168949999999</v>
      </c>
      <c r="E27" s="5">
        <f t="shared" si="4"/>
        <v>81.069335999999566</v>
      </c>
      <c r="F27">
        <f t="shared" si="7"/>
        <v>5317.2822269999997</v>
      </c>
      <c r="G27">
        <f>$G$87</f>
        <v>-1.8188982967649281</v>
      </c>
      <c r="H27">
        <f>$G$88</f>
        <v>163.53788948195</v>
      </c>
      <c r="I27">
        <f>$E$83</f>
        <v>80.859495592592538</v>
      </c>
      <c r="J27">
        <f t="shared" si="6"/>
        <v>1.5131038926629754</v>
      </c>
      <c r="O27">
        <f t="shared" si="3"/>
        <v>1.0153635047145146</v>
      </c>
      <c r="Y27" s="5"/>
    </row>
    <row r="28" spans="2:25" x14ac:dyDescent="0.25">
      <c r="B28" s="1">
        <v>28</v>
      </c>
      <c r="C28">
        <v>5261.0844729999999</v>
      </c>
      <c r="D28">
        <v>5361.5439450000003</v>
      </c>
      <c r="E28" s="5">
        <f t="shared" si="4"/>
        <v>100.45947200000046</v>
      </c>
      <c r="F28">
        <f t="shared" si="7"/>
        <v>5311.3142090000001</v>
      </c>
      <c r="G28">
        <f>$G$87</f>
        <v>-1.8188982967649281</v>
      </c>
      <c r="H28">
        <f>$G$88</f>
        <v>163.53788948195</v>
      </c>
      <c r="I28">
        <f>$E$83</f>
        <v>80.859495592592538</v>
      </c>
      <c r="J28">
        <f t="shared" si="6"/>
        <v>1.8737041611621157</v>
      </c>
      <c r="O28">
        <f t="shared" si="3"/>
        <v>1.0190948220876439</v>
      </c>
      <c r="Y28" s="5"/>
    </row>
    <row r="29" spans="2:25" x14ac:dyDescent="0.25">
      <c r="B29" s="1">
        <v>29</v>
      </c>
      <c r="C29">
        <v>5246.8789059999999</v>
      </c>
      <c r="D29">
        <v>5365.3154299999997</v>
      </c>
      <c r="E29" s="5">
        <f t="shared" si="4"/>
        <v>118.43652399999974</v>
      </c>
      <c r="F29">
        <f t="shared" si="7"/>
        <v>5306.0971680000002</v>
      </c>
      <c r="G29">
        <f>$G$87</f>
        <v>-1.8188982967649281</v>
      </c>
      <c r="H29">
        <f>$G$88</f>
        <v>163.53788948195</v>
      </c>
      <c r="I29">
        <f>$E$83</f>
        <v>80.859495592592538</v>
      </c>
      <c r="J29">
        <f t="shared" si="6"/>
        <v>2.2074475498265298</v>
      </c>
      <c r="O29">
        <f t="shared" si="3"/>
        <v>1.0225727572756755</v>
      </c>
      <c r="Y29" s="5"/>
    </row>
    <row r="30" spans="2:25" x14ac:dyDescent="0.25">
      <c r="B30" s="1">
        <v>30</v>
      </c>
      <c r="C30">
        <v>5261.0351559999999</v>
      </c>
      <c r="D30">
        <v>5345.2446289999998</v>
      </c>
      <c r="E30" s="5">
        <f t="shared" si="4"/>
        <v>84.209472999999889</v>
      </c>
      <c r="F30">
        <f t="shared" si="7"/>
        <v>5303.1398924999994</v>
      </c>
      <c r="G30">
        <f>$G$87</f>
        <v>-1.8188982967649281</v>
      </c>
      <c r="H30">
        <f>$G$88</f>
        <v>163.53788948195</v>
      </c>
      <c r="I30">
        <f>$E$83</f>
        <v>80.859495592592538</v>
      </c>
      <c r="J30">
        <f t="shared" si="6"/>
        <v>1.5754091504649057</v>
      </c>
      <c r="O30">
        <f t="shared" si="3"/>
        <v>1.0160062555187381</v>
      </c>
      <c r="Y30" s="5"/>
    </row>
    <row r="31" spans="2:25" x14ac:dyDescent="0.25">
      <c r="B31" s="1">
        <v>31</v>
      </c>
      <c r="C31">
        <v>5252.7255859999996</v>
      </c>
      <c r="D31">
        <v>5363.220703</v>
      </c>
      <c r="E31" s="5">
        <f t="shared" si="4"/>
        <v>110.49511700000039</v>
      </c>
      <c r="F31">
        <f t="shared" si="7"/>
        <v>5307.9731444999998</v>
      </c>
      <c r="G31">
        <f>$G$87</f>
        <v>-1.8188982967649281</v>
      </c>
      <c r="H31">
        <f>$G$88</f>
        <v>163.53788948195</v>
      </c>
      <c r="I31">
        <f>$E$83</f>
        <v>80.859495592592538</v>
      </c>
      <c r="J31">
        <f t="shared" si="6"/>
        <v>2.0602381128599321</v>
      </c>
      <c r="O31">
        <f t="shared" si="3"/>
        <v>1.0210357680390731</v>
      </c>
      <c r="Y31" s="5"/>
    </row>
    <row r="32" spans="2:25" x14ac:dyDescent="0.25">
      <c r="B32" s="1">
        <v>32</v>
      </c>
      <c r="C32">
        <v>4474.0195309999999</v>
      </c>
      <c r="D32">
        <v>4600.0029299999997</v>
      </c>
      <c r="E32" s="5">
        <f t="shared" si="4"/>
        <v>125.98339899999974</v>
      </c>
      <c r="F32">
        <f t="shared" si="7"/>
        <v>4537.0112305000002</v>
      </c>
      <c r="G32">
        <f>$G$87</f>
        <v>-1.8188982967649281</v>
      </c>
      <c r="H32">
        <f>$G$88</f>
        <v>163.53788948195</v>
      </c>
      <c r="I32">
        <f>$E$83</f>
        <v>80.859495592592538</v>
      </c>
      <c r="J32">
        <f t="shared" si="6"/>
        <v>2.7387677990022441</v>
      </c>
      <c r="O32">
        <f t="shared" si="3"/>
        <v>1.0281588844498943</v>
      </c>
      <c r="Y32" s="5"/>
    </row>
    <row r="33" spans="2:25" x14ac:dyDescent="0.25">
      <c r="B33" s="1">
        <v>33</v>
      </c>
      <c r="C33">
        <v>4481.9672849999997</v>
      </c>
      <c r="D33">
        <v>4565.158203</v>
      </c>
      <c r="E33" s="5">
        <f t="shared" si="4"/>
        <v>83.190918000000238</v>
      </c>
      <c r="F33">
        <f t="shared" si="7"/>
        <v>4523.5627439999998</v>
      </c>
      <c r="G33">
        <f>$G$87</f>
        <v>-1.8188982967649281</v>
      </c>
      <c r="H33">
        <f>$G$88</f>
        <v>163.53788948195</v>
      </c>
      <c r="I33">
        <f>$E$83</f>
        <v>80.859495592592538</v>
      </c>
      <c r="J33">
        <f t="shared" si="6"/>
        <v>1.8223008776635869</v>
      </c>
      <c r="O33">
        <f t="shared" si="3"/>
        <v>1.0185612506093962</v>
      </c>
      <c r="Y33" s="5"/>
    </row>
    <row r="34" spans="2:25" x14ac:dyDescent="0.25">
      <c r="B34" s="1">
        <v>34</v>
      </c>
      <c r="C34">
        <v>4478.498047</v>
      </c>
      <c r="D34">
        <v>4530.8447269999997</v>
      </c>
      <c r="E34" s="5">
        <f t="shared" si="4"/>
        <v>52.346679999999651</v>
      </c>
      <c r="F34">
        <f t="shared" si="7"/>
        <v>4504.6713870000003</v>
      </c>
      <c r="G34">
        <f>$G$87</f>
        <v>-1.8188982967649281</v>
      </c>
      <c r="H34">
        <f>$G$88</f>
        <v>163.53788948195</v>
      </c>
      <c r="I34">
        <f>$E$83</f>
        <v>80.859495592592538</v>
      </c>
      <c r="J34">
        <f t="shared" si="6"/>
        <v>1.1553404089982988</v>
      </c>
      <c r="O34">
        <f t="shared" si="3"/>
        <v>1.0116884454231403</v>
      </c>
      <c r="Y34" s="5"/>
    </row>
    <row r="35" spans="2:25" x14ac:dyDescent="0.25">
      <c r="B35" s="1">
        <v>35</v>
      </c>
      <c r="C35">
        <v>4483.3696289999998</v>
      </c>
      <c r="D35">
        <v>4571.8579099999997</v>
      </c>
      <c r="E35" s="5">
        <f t="shared" si="4"/>
        <v>88.488280999999915</v>
      </c>
      <c r="F35">
        <f t="shared" si="7"/>
        <v>4527.6137694999998</v>
      </c>
      <c r="G35">
        <f>$G$87</f>
        <v>-1.8188982967649281</v>
      </c>
      <c r="H35">
        <f>$G$88</f>
        <v>163.53788948195</v>
      </c>
      <c r="I35">
        <f>$E$83</f>
        <v>80.859495592592538</v>
      </c>
      <c r="J35">
        <f t="shared" si="6"/>
        <v>1.9354993690081659</v>
      </c>
      <c r="O35">
        <f t="shared" si="3"/>
        <v>1.0197370032637119</v>
      </c>
      <c r="Y35" s="5"/>
    </row>
    <row r="36" spans="2:25" x14ac:dyDescent="0.25">
      <c r="B36" s="1">
        <v>36</v>
      </c>
      <c r="C36">
        <v>4482.0346680000002</v>
      </c>
      <c r="D36">
        <v>4540.4086909999996</v>
      </c>
      <c r="E36" s="5">
        <f t="shared" si="4"/>
        <v>58.374022999999397</v>
      </c>
      <c r="F36">
        <f t="shared" si="7"/>
        <v>4511.2216795000004</v>
      </c>
      <c r="G36">
        <f>$G$87</f>
        <v>-1.8188982967649281</v>
      </c>
      <c r="H36">
        <f>$G$88</f>
        <v>163.53788948195</v>
      </c>
      <c r="I36">
        <f>$E$83</f>
        <v>80.859495592592538</v>
      </c>
      <c r="J36">
        <f t="shared" si="6"/>
        <v>1.2856556969355737</v>
      </c>
      <c r="O36">
        <f t="shared" si="3"/>
        <v>1.0130240007773184</v>
      </c>
      <c r="Y36" s="5"/>
    </row>
    <row r="37" spans="2:25" x14ac:dyDescent="0.25">
      <c r="B37" s="1">
        <v>37</v>
      </c>
      <c r="C37">
        <v>4488.7871089999999</v>
      </c>
      <c r="D37">
        <v>4546.5507809999999</v>
      </c>
      <c r="E37" s="5">
        <f t="shared" si="4"/>
        <v>57.763672000000042</v>
      </c>
      <c r="F37">
        <f t="shared" si="7"/>
        <v>4517.6689449999994</v>
      </c>
      <c r="G37">
        <f>$G$87</f>
        <v>-1.8188982967649281</v>
      </c>
      <c r="H37">
        <f>$G$88</f>
        <v>163.53788948195</v>
      </c>
      <c r="I37">
        <f>$E$83</f>
        <v>80.859495592592538</v>
      </c>
      <c r="J37">
        <f t="shared" si="6"/>
        <v>1.2704943765589065</v>
      </c>
      <c r="O37">
        <f t="shared" si="3"/>
        <v>1.0128684365280287</v>
      </c>
      <c r="Y37" s="5"/>
    </row>
    <row r="38" spans="2:25" x14ac:dyDescent="0.25">
      <c r="B38" s="1">
        <v>38</v>
      </c>
      <c r="C38">
        <v>4497.3432620000003</v>
      </c>
      <c r="D38">
        <v>4528.904297</v>
      </c>
      <c r="E38" s="5">
        <f t="shared" si="4"/>
        <v>31.56103499999972</v>
      </c>
      <c r="F38">
        <f t="shared" si="7"/>
        <v>4513.1237794999997</v>
      </c>
      <c r="G38">
        <f>$G$87</f>
        <v>-1.8188982967649281</v>
      </c>
      <c r="H38">
        <f>$G$88</f>
        <v>163.53788948195</v>
      </c>
      <c r="I38">
        <f>$E$83</f>
        <v>80.859495592592538</v>
      </c>
      <c r="J38">
        <f t="shared" si="6"/>
        <v>0.69688014871292647</v>
      </c>
      <c r="O38">
        <f t="shared" si="3"/>
        <v>1.007017706490557</v>
      </c>
      <c r="Y38" s="5"/>
    </row>
    <row r="39" spans="2:25" x14ac:dyDescent="0.25">
      <c r="B39" s="1">
        <v>39</v>
      </c>
      <c r="C39">
        <v>4493.0410160000001</v>
      </c>
      <c r="D39">
        <v>4539.8183589999999</v>
      </c>
      <c r="E39" s="5">
        <f t="shared" si="4"/>
        <v>46.777342999999746</v>
      </c>
      <c r="F39">
        <f t="shared" si="7"/>
        <v>4516.4296875</v>
      </c>
      <c r="G39">
        <f>$G$87</f>
        <v>-1.8188982967649281</v>
      </c>
      <c r="H39">
        <f>$G$88</f>
        <v>163.53788948195</v>
      </c>
      <c r="I39">
        <f>$E$83</f>
        <v>80.859495592592538</v>
      </c>
      <c r="J39">
        <f t="shared" si="6"/>
        <v>1.0303791760140715</v>
      </c>
      <c r="O39">
        <f t="shared" si="3"/>
        <v>1.0104110652080456</v>
      </c>
      <c r="Y39" s="5"/>
    </row>
    <row r="40" spans="2:25" x14ac:dyDescent="0.25">
      <c r="B40" s="1">
        <v>40</v>
      </c>
      <c r="C40">
        <v>4154.404297</v>
      </c>
      <c r="D40">
        <v>4234.6923829999996</v>
      </c>
      <c r="E40" s="5">
        <f t="shared" si="4"/>
        <v>80.288085999999566</v>
      </c>
      <c r="F40">
        <f t="shared" si="7"/>
        <v>4194.5483399999994</v>
      </c>
      <c r="G40">
        <f>$G$87</f>
        <v>-1.8188982967649281</v>
      </c>
      <c r="H40">
        <f>$G$88</f>
        <v>163.53788948195</v>
      </c>
      <c r="I40">
        <f>$E$83</f>
        <v>80.859495592592538</v>
      </c>
      <c r="J40">
        <f t="shared" si="6"/>
        <v>1.8959602903463029</v>
      </c>
      <c r="O40">
        <f t="shared" si="3"/>
        <v>1.0193260165020477</v>
      </c>
      <c r="Y40" s="5"/>
    </row>
    <row r="41" spans="2:25" x14ac:dyDescent="0.25">
      <c r="B41" s="1">
        <v>41</v>
      </c>
      <c r="C41">
        <v>4138.3920900000003</v>
      </c>
      <c r="D41">
        <v>4231.7216799999997</v>
      </c>
      <c r="E41" s="5">
        <f t="shared" si="4"/>
        <v>93.329589999999371</v>
      </c>
      <c r="F41">
        <f t="shared" si="7"/>
        <v>4185.056885</v>
      </c>
      <c r="G41">
        <f>$G$87</f>
        <v>-1.8188982967649281</v>
      </c>
      <c r="H41">
        <f>$G$88</f>
        <v>163.53788948195</v>
      </c>
      <c r="I41">
        <f>$E$83</f>
        <v>80.859495592592538</v>
      </c>
      <c r="J41">
        <f t="shared" si="6"/>
        <v>2.2054756209770243</v>
      </c>
      <c r="O41">
        <f t="shared" si="3"/>
        <v>1.0225521381179712</v>
      </c>
      <c r="Y41" s="5"/>
    </row>
    <row r="42" spans="2:25" x14ac:dyDescent="0.25">
      <c r="B42" s="1">
        <v>42</v>
      </c>
      <c r="C42">
        <v>4161.7983400000003</v>
      </c>
      <c r="D42">
        <v>4244.2905270000001</v>
      </c>
      <c r="E42" s="5">
        <f t="shared" si="4"/>
        <v>82.492186999999831</v>
      </c>
      <c r="F42">
        <f t="shared" si="7"/>
        <v>4203.0444335000002</v>
      </c>
      <c r="G42">
        <f>$G$87</f>
        <v>-1.8188982967649281</v>
      </c>
      <c r="H42">
        <f>$G$88</f>
        <v>163.53788948195</v>
      </c>
      <c r="I42">
        <f>$E$83</f>
        <v>80.859495592592538</v>
      </c>
      <c r="J42">
        <f t="shared" si="6"/>
        <v>1.9436036830001817</v>
      </c>
      <c r="O42">
        <f t="shared" si="3"/>
        <v>1.0198212840365541</v>
      </c>
      <c r="Y42" s="5"/>
    </row>
    <row r="43" spans="2:25" x14ac:dyDescent="0.25">
      <c r="B43" s="1">
        <v>44</v>
      </c>
      <c r="C43">
        <v>4136.4233400000003</v>
      </c>
      <c r="D43">
        <v>4206.2153319999998</v>
      </c>
      <c r="E43" s="5">
        <f t="shared" si="4"/>
        <v>69.791991999999482</v>
      </c>
      <c r="F43">
        <f t="shared" si="7"/>
        <v>4171.3193360000005</v>
      </c>
      <c r="G43">
        <f>$G$87</f>
        <v>-1.8188982967649281</v>
      </c>
      <c r="H43">
        <f>$G$88</f>
        <v>163.53788948195</v>
      </c>
      <c r="I43">
        <f>$E$83</f>
        <v>80.859495592592538</v>
      </c>
      <c r="J43">
        <f t="shared" si="6"/>
        <v>1.6592586563278566</v>
      </c>
      <c r="O43">
        <f t="shared" si="3"/>
        <v>1.0168725457389958</v>
      </c>
      <c r="Y43" s="5"/>
    </row>
    <row r="44" spans="2:25" x14ac:dyDescent="0.25">
      <c r="B44" s="1">
        <v>45</v>
      </c>
      <c r="C44">
        <v>4045.7966310000002</v>
      </c>
      <c r="D44">
        <v>4198.1513670000004</v>
      </c>
      <c r="E44" s="5">
        <f t="shared" si="4"/>
        <v>152.35473600000023</v>
      </c>
      <c r="F44">
        <f t="shared" si="7"/>
        <v>4121.9739989999998</v>
      </c>
      <c r="G44">
        <f>$G$87</f>
        <v>-1.8188982967649281</v>
      </c>
      <c r="H44">
        <f>$G$88</f>
        <v>163.53788948195</v>
      </c>
      <c r="I44">
        <f>$E$83</f>
        <v>80.859495592592538</v>
      </c>
      <c r="J44">
        <f t="shared" si="6"/>
        <v>3.6290910613085621</v>
      </c>
      <c r="O44">
        <f t="shared" si="3"/>
        <v>1.0376575369193342</v>
      </c>
      <c r="Y44" s="5"/>
    </row>
    <row r="45" spans="2:25" s="5" customFormat="1" x14ac:dyDescent="0.25">
      <c r="B45" s="1">
        <v>46</v>
      </c>
      <c r="C45" s="5">
        <v>4156.0454099999997</v>
      </c>
      <c r="D45" s="5">
        <v>4274.7451170000004</v>
      </c>
      <c r="E45" s="5">
        <f t="shared" si="4"/>
        <v>118.69970700000067</v>
      </c>
      <c r="F45" s="5">
        <f t="shared" ref="F45:F49" si="8">AVERAGE(C45,D45)</f>
        <v>4215.3952635000005</v>
      </c>
      <c r="G45">
        <f>$G$87</f>
        <v>-1.8188982967649281</v>
      </c>
      <c r="H45">
        <f>$G$88</f>
        <v>163.53788948195</v>
      </c>
      <c r="I45">
        <f>$E$83</f>
        <v>80.859495592592538</v>
      </c>
      <c r="J45">
        <f t="shared" si="6"/>
        <v>2.7767668890467947</v>
      </c>
      <c r="O45">
        <f t="shared" si="3"/>
        <v>1.0285607338924627</v>
      </c>
      <c r="W45"/>
      <c r="X45"/>
    </row>
    <row r="46" spans="2:25" s="5" customFormat="1" x14ac:dyDescent="0.25">
      <c r="B46" s="1">
        <v>47</v>
      </c>
      <c r="C46" s="5">
        <v>4146.3959960000002</v>
      </c>
      <c r="D46" s="5">
        <v>4271.9028319999998</v>
      </c>
      <c r="E46" s="5">
        <f t="shared" ref="E46:E82" si="9">D46-C46</f>
        <v>125.50683599999957</v>
      </c>
      <c r="F46" s="5">
        <f t="shared" si="8"/>
        <v>4209.1494139999995</v>
      </c>
      <c r="G46">
        <f>$G$87</f>
        <v>-1.8188982967649281</v>
      </c>
      <c r="H46">
        <f>$G$88</f>
        <v>163.53788948195</v>
      </c>
      <c r="I46">
        <f>$E$83</f>
        <v>80.859495592592538</v>
      </c>
      <c r="J46">
        <f t="shared" ref="J46:J49" si="10">(E46/D46)*100</f>
        <v>2.9379609259801529</v>
      </c>
      <c r="O46">
        <f t="shared" ref="O46:O82" si="11">D46/C46</f>
        <v>1.0302688976453467</v>
      </c>
      <c r="W46"/>
      <c r="X46"/>
    </row>
    <row r="47" spans="2:25" s="5" customFormat="1" x14ac:dyDescent="0.25">
      <c r="B47" s="1">
        <v>48</v>
      </c>
      <c r="C47" s="5">
        <v>4151.2080079999996</v>
      </c>
      <c r="D47" s="5">
        <v>4272.1044920000004</v>
      </c>
      <c r="E47" s="5">
        <f t="shared" si="9"/>
        <v>120.89648400000078</v>
      </c>
      <c r="F47" s="5">
        <f t="shared" si="8"/>
        <v>4211.65625</v>
      </c>
      <c r="G47">
        <f>$G$87</f>
        <v>-1.8188982967649281</v>
      </c>
      <c r="H47">
        <f>$G$88</f>
        <v>163.53788948195</v>
      </c>
      <c r="I47">
        <f>$E$83</f>
        <v>80.859495592592538</v>
      </c>
      <c r="J47">
        <f t="shared" si="10"/>
        <v>2.8299046576785081</v>
      </c>
      <c r="O47">
        <f t="shared" si="11"/>
        <v>1.0291232055264432</v>
      </c>
      <c r="W47"/>
      <c r="X47"/>
    </row>
    <row r="48" spans="2:25" x14ac:dyDescent="0.25">
      <c r="B48" s="1">
        <v>49</v>
      </c>
      <c r="C48">
        <v>4259.5854490000002</v>
      </c>
      <c r="D48">
        <v>4355.6567379999997</v>
      </c>
      <c r="E48" s="5">
        <f t="shared" si="9"/>
        <v>96.071288999999524</v>
      </c>
      <c r="F48">
        <f t="shared" si="8"/>
        <v>4307.6210934999999</v>
      </c>
      <c r="G48">
        <f>$G$87</f>
        <v>-1.8188982967649281</v>
      </c>
      <c r="H48">
        <f>$G$88</f>
        <v>163.53788948195</v>
      </c>
      <c r="I48">
        <f>$E$83</f>
        <v>80.859495592592538</v>
      </c>
      <c r="J48">
        <f t="shared" si="10"/>
        <v>2.2056671307875577</v>
      </c>
      <c r="O48">
        <f t="shared" si="11"/>
        <v>1.0225541405731287</v>
      </c>
      <c r="Y48" s="5"/>
    </row>
    <row r="49" spans="2:25" x14ac:dyDescent="0.25">
      <c r="B49" s="1">
        <v>51</v>
      </c>
      <c r="C49">
        <v>4290.3959960000002</v>
      </c>
      <c r="D49">
        <v>4368.8427730000003</v>
      </c>
      <c r="E49" s="5">
        <f t="shared" si="9"/>
        <v>78.446777000000111</v>
      </c>
      <c r="F49">
        <f t="shared" si="8"/>
        <v>4329.6193844999998</v>
      </c>
      <c r="G49">
        <f>$G$87</f>
        <v>-1.8188982967649281</v>
      </c>
      <c r="H49">
        <f>$G$88</f>
        <v>163.53788948195</v>
      </c>
      <c r="I49">
        <f>$E$83</f>
        <v>80.859495592592538</v>
      </c>
      <c r="J49">
        <f t="shared" si="10"/>
        <v>1.7955962499912124</v>
      </c>
      <c r="O49">
        <f t="shared" si="11"/>
        <v>1.0182842742425495</v>
      </c>
      <c r="Y49" s="5"/>
    </row>
    <row r="50" spans="2:25" x14ac:dyDescent="0.25">
      <c r="B50" s="1">
        <v>52</v>
      </c>
      <c r="C50">
        <v>4239.7939450000003</v>
      </c>
      <c r="D50">
        <v>4374.1459960000002</v>
      </c>
      <c r="E50" s="5">
        <f t="shared" si="9"/>
        <v>134.35205099999985</v>
      </c>
      <c r="F50">
        <f>AVERAGE(C50,D50)</f>
        <v>4306.9699705000003</v>
      </c>
      <c r="G50">
        <f>$G$87</f>
        <v>-1.8188982967649281</v>
      </c>
      <c r="H50">
        <f>$G$88</f>
        <v>163.53788948195</v>
      </c>
      <c r="I50">
        <f>$E$83</f>
        <v>80.859495592592538</v>
      </c>
      <c r="J50">
        <f t="shared" ref="J50:J69" si="12">(E50/D50)*100</f>
        <v>3.0715035831648048</v>
      </c>
      <c r="O50">
        <f t="shared" si="11"/>
        <v>1.0316883444674101</v>
      </c>
      <c r="Y50" s="5"/>
    </row>
    <row r="51" spans="2:25" x14ac:dyDescent="0.25">
      <c r="B51" s="1">
        <v>53</v>
      </c>
      <c r="C51">
        <v>4240.84375</v>
      </c>
      <c r="D51">
        <v>4374.3764650000003</v>
      </c>
      <c r="E51" s="5">
        <f t="shared" si="9"/>
        <v>133.53271500000028</v>
      </c>
      <c r="F51">
        <f t="shared" ref="F51:F69" si="13">AVERAGE(C51,D51)</f>
        <v>4307.6101075000006</v>
      </c>
      <c r="G51">
        <f>$G$87</f>
        <v>-1.8188982967649281</v>
      </c>
      <c r="H51">
        <f>$G$88</f>
        <v>163.53788948195</v>
      </c>
      <c r="I51">
        <f>$E$83</f>
        <v>80.859495592592538</v>
      </c>
      <c r="J51">
        <f t="shared" si="12"/>
        <v>3.0526114080124165</v>
      </c>
      <c r="O51">
        <f t="shared" si="11"/>
        <v>1.0314872989602601</v>
      </c>
      <c r="Y51" s="5"/>
    </row>
    <row r="52" spans="2:25" x14ac:dyDescent="0.25">
      <c r="B52" s="1">
        <v>54</v>
      </c>
      <c r="C52">
        <v>4284.3310549999997</v>
      </c>
      <c r="D52">
        <v>4359.1401370000003</v>
      </c>
      <c r="E52" s="5">
        <f t="shared" si="9"/>
        <v>74.809082000000672</v>
      </c>
      <c r="F52">
        <f t="shared" si="13"/>
        <v>4321.7355960000004</v>
      </c>
      <c r="G52">
        <f>$G$87</f>
        <v>-1.8188982967649281</v>
      </c>
      <c r="H52">
        <f>$G$88</f>
        <v>163.53788948195</v>
      </c>
      <c r="I52">
        <f>$E$83</f>
        <v>80.859495592592538</v>
      </c>
      <c r="J52">
        <f>(E52/D52)*100</f>
        <v>1.7161430843901468</v>
      </c>
      <c r="O52">
        <f t="shared" si="11"/>
        <v>1.0174610880997852</v>
      </c>
      <c r="Y52" s="5"/>
    </row>
    <row r="53" spans="2:25" x14ac:dyDescent="0.25">
      <c r="B53" s="1">
        <v>55</v>
      </c>
      <c r="C53">
        <v>4238.90625</v>
      </c>
      <c r="D53">
        <v>4396.0190430000002</v>
      </c>
      <c r="E53" s="5">
        <f t="shared" si="9"/>
        <v>157.11279300000024</v>
      </c>
      <c r="F53">
        <f t="shared" si="13"/>
        <v>4317.4626465000001</v>
      </c>
      <c r="G53">
        <f>$G$87</f>
        <v>-1.8188982967649281</v>
      </c>
      <c r="H53">
        <f>$G$88</f>
        <v>163.53788948195</v>
      </c>
      <c r="I53">
        <f>$E$83</f>
        <v>80.859495592592538</v>
      </c>
      <c r="J53">
        <f t="shared" si="12"/>
        <v>3.5739788991628405</v>
      </c>
      <c r="O53">
        <f t="shared" si="11"/>
        <v>1.0370644651553689</v>
      </c>
      <c r="Y53" s="5"/>
    </row>
    <row r="54" spans="2:25" x14ac:dyDescent="0.25">
      <c r="B54" s="1">
        <v>56</v>
      </c>
      <c r="C54">
        <v>4261.3837890000004</v>
      </c>
      <c r="D54">
        <v>4377.2026370000003</v>
      </c>
      <c r="E54" s="5">
        <f t="shared" si="9"/>
        <v>115.81884799999989</v>
      </c>
      <c r="F54">
        <f t="shared" si="13"/>
        <v>4319.2932130000008</v>
      </c>
      <c r="G54">
        <f>$G$87</f>
        <v>-1.8188982967649281</v>
      </c>
      <c r="H54">
        <f>$G$88</f>
        <v>163.53788948195</v>
      </c>
      <c r="I54">
        <f>$E$83</f>
        <v>80.859495592592538</v>
      </c>
      <c r="J54">
        <f t="shared" si="12"/>
        <v>2.6459558216701282</v>
      </c>
      <c r="O54">
        <f t="shared" si="11"/>
        <v>1.027178694465156</v>
      </c>
      <c r="Y54" s="5"/>
    </row>
    <row r="55" spans="2:25" x14ac:dyDescent="0.25">
      <c r="B55" s="1">
        <v>57</v>
      </c>
      <c r="C55">
        <v>4254.0771480000003</v>
      </c>
      <c r="D55">
        <v>4388.0502930000002</v>
      </c>
      <c r="E55" s="5">
        <f t="shared" si="9"/>
        <v>133.97314499999993</v>
      </c>
      <c r="F55">
        <f t="shared" si="13"/>
        <v>4321.0637205000003</v>
      </c>
      <c r="G55">
        <f>$G$87</f>
        <v>-1.8188982967649281</v>
      </c>
      <c r="H55">
        <f>$G$88</f>
        <v>163.53788948195</v>
      </c>
      <c r="I55">
        <f>$E$83</f>
        <v>80.859495592592538</v>
      </c>
      <c r="J55">
        <f t="shared" si="12"/>
        <v>3.0531360411643287</v>
      </c>
      <c r="O55">
        <f t="shared" si="11"/>
        <v>1.0314928809090793</v>
      </c>
      <c r="Y55" s="5"/>
    </row>
    <row r="56" spans="2:25" x14ac:dyDescent="0.25">
      <c r="B56" s="1">
        <v>58</v>
      </c>
      <c r="C56">
        <v>2916.2172850000002</v>
      </c>
      <c r="D56">
        <v>2984.7145999999998</v>
      </c>
      <c r="E56" s="5">
        <f t="shared" si="9"/>
        <v>68.497314999999617</v>
      </c>
      <c r="F56">
        <f t="shared" si="13"/>
        <v>2950.4659425</v>
      </c>
      <c r="G56">
        <f>$G$87</f>
        <v>-1.8188982967649281</v>
      </c>
      <c r="H56">
        <f>$G$88</f>
        <v>163.53788948195</v>
      </c>
      <c r="I56">
        <f>$E$83</f>
        <v>80.859495592592538</v>
      </c>
      <c r="J56">
        <f t="shared" si="12"/>
        <v>2.2949368425376293</v>
      </c>
      <c r="O56">
        <f t="shared" si="11"/>
        <v>1.0234884126612669</v>
      </c>
      <c r="Y56" s="5"/>
    </row>
    <row r="57" spans="2:25" x14ac:dyDescent="0.25">
      <c r="B57" s="1">
        <v>59</v>
      </c>
      <c r="C57">
        <v>2920.8747560000002</v>
      </c>
      <c r="D57">
        <v>2978.023682</v>
      </c>
      <c r="E57" s="5">
        <f t="shared" si="9"/>
        <v>57.148925999999847</v>
      </c>
      <c r="F57">
        <f t="shared" si="13"/>
        <v>2949.4492190000001</v>
      </c>
      <c r="G57">
        <f>$G$87</f>
        <v>-1.8188982967649281</v>
      </c>
      <c r="H57">
        <f>$G$88</f>
        <v>163.53788948195</v>
      </c>
      <c r="I57">
        <f>$E$83</f>
        <v>80.859495592592538</v>
      </c>
      <c r="J57">
        <f t="shared" si="12"/>
        <v>1.9190218783491813</v>
      </c>
      <c r="O57">
        <f t="shared" si="11"/>
        <v>1.0195656886289306</v>
      </c>
      <c r="Y57" s="5"/>
    </row>
    <row r="58" spans="2:25" s="10" customFormat="1" x14ac:dyDescent="0.25">
      <c r="B58" s="1">
        <v>60</v>
      </c>
      <c r="C58" s="10">
        <v>2913.2690429999998</v>
      </c>
      <c r="D58" s="10">
        <v>2972.7973630000001</v>
      </c>
      <c r="E58" s="5">
        <f t="shared" si="9"/>
        <v>59.528320000000349</v>
      </c>
      <c r="F58">
        <f t="shared" si="13"/>
        <v>2943.033203</v>
      </c>
      <c r="G58">
        <f>$G$87</f>
        <v>-1.8188982967649281</v>
      </c>
      <c r="H58">
        <f>$G$88</f>
        <v>163.53788948195</v>
      </c>
      <c r="I58">
        <f>$E$83</f>
        <v>80.859495592592538</v>
      </c>
      <c r="J58">
        <f t="shared" si="12"/>
        <v>2.0024344996030039</v>
      </c>
      <c r="O58">
        <f t="shared" si="11"/>
        <v>1.0204335127038935</v>
      </c>
      <c r="Y58" s="2"/>
    </row>
    <row r="59" spans="2:25" s="10" customFormat="1" x14ac:dyDescent="0.25">
      <c r="B59" s="1">
        <v>61</v>
      </c>
      <c r="C59" s="10">
        <v>2918.89624</v>
      </c>
      <c r="D59" s="10">
        <v>2994.4179690000001</v>
      </c>
      <c r="E59" s="5">
        <f t="shared" si="9"/>
        <v>75.52172900000005</v>
      </c>
      <c r="F59">
        <f t="shared" si="13"/>
        <v>2956.6571045000001</v>
      </c>
      <c r="G59">
        <f>$G$87</f>
        <v>-1.8188982967649281</v>
      </c>
      <c r="H59">
        <f>$G$88</f>
        <v>163.53788948195</v>
      </c>
      <c r="I59">
        <f>$E$83</f>
        <v>80.859495592592538</v>
      </c>
      <c r="J59">
        <f t="shared" si="12"/>
        <v>2.5220837498921664</v>
      </c>
      <c r="O59">
        <f t="shared" si="11"/>
        <v>1.0258733859618114</v>
      </c>
      <c r="Y59" s="2"/>
    </row>
    <row r="60" spans="2:25" s="10" customFormat="1" x14ac:dyDescent="0.25">
      <c r="B60" s="1">
        <v>62</v>
      </c>
      <c r="C60" s="10">
        <v>2898.3610840000001</v>
      </c>
      <c r="D60" s="10">
        <v>2997.1298830000001</v>
      </c>
      <c r="E60" s="5">
        <f t="shared" si="9"/>
        <v>98.768798999999944</v>
      </c>
      <c r="F60">
        <f t="shared" si="13"/>
        <v>2947.7454834999999</v>
      </c>
      <c r="G60">
        <f>$G$87</f>
        <v>-1.8188982967649281</v>
      </c>
      <c r="H60">
        <f>$G$88</f>
        <v>163.53788948195</v>
      </c>
      <c r="I60">
        <f>$E$83</f>
        <v>80.859495592592538</v>
      </c>
      <c r="J60">
        <f t="shared" si="12"/>
        <v>3.2954460719312095</v>
      </c>
      <c r="O60">
        <f t="shared" si="11"/>
        <v>1.0340774652079203</v>
      </c>
      <c r="Y60" s="2"/>
    </row>
    <row r="61" spans="2:25" s="10" customFormat="1" x14ac:dyDescent="0.25">
      <c r="B61" s="1">
        <v>63</v>
      </c>
      <c r="C61" s="10">
        <v>2896.5029300000001</v>
      </c>
      <c r="D61" s="10">
        <v>3016.5563959999999</v>
      </c>
      <c r="E61" s="5">
        <f t="shared" si="9"/>
        <v>120.05346599999984</v>
      </c>
      <c r="F61">
        <f t="shared" si="13"/>
        <v>2956.5296630000003</v>
      </c>
      <c r="G61">
        <f>$G$87</f>
        <v>-1.8188982967649281</v>
      </c>
      <c r="H61">
        <f>$G$88</f>
        <v>163.53788948195</v>
      </c>
      <c r="I61">
        <f>$E$83</f>
        <v>80.859495592592538</v>
      </c>
      <c r="J61">
        <f t="shared" si="12"/>
        <v>3.9798183836109473</v>
      </c>
      <c r="O61">
        <f t="shared" si="11"/>
        <v>1.0414477281402232</v>
      </c>
      <c r="Y61" s="2"/>
    </row>
    <row r="62" spans="2:25" s="10" customFormat="1" x14ac:dyDescent="0.25">
      <c r="B62" s="1">
        <v>64</v>
      </c>
      <c r="C62" s="10">
        <v>2880.4697270000001</v>
      </c>
      <c r="D62" s="10">
        <v>2978.10376</v>
      </c>
      <c r="E62" s="5">
        <f t="shared" si="9"/>
        <v>97.634032999999818</v>
      </c>
      <c r="F62">
        <f t="shared" si="13"/>
        <v>2929.2867434999998</v>
      </c>
      <c r="G62">
        <f>$G$87</f>
        <v>-1.8188982967649281</v>
      </c>
      <c r="H62">
        <f>$G$88</f>
        <v>163.53788948195</v>
      </c>
      <c r="I62">
        <f>$E$83</f>
        <v>80.859495592592538</v>
      </c>
      <c r="J62">
        <f t="shared" ref="J62:J66" si="14">(E62/D62)*100</f>
        <v>3.278395948165346</v>
      </c>
      <c r="O62">
        <f t="shared" si="11"/>
        <v>1.0338951776110785</v>
      </c>
      <c r="Y62" s="2"/>
    </row>
    <row r="63" spans="2:25" s="10" customFormat="1" x14ac:dyDescent="0.25">
      <c r="B63" s="1">
        <v>65</v>
      </c>
      <c r="C63" s="10">
        <v>2889.9645999999998</v>
      </c>
      <c r="D63" s="10">
        <v>2964.6374510000001</v>
      </c>
      <c r="E63" s="5">
        <f t="shared" si="9"/>
        <v>74.672851000000264</v>
      </c>
      <c r="F63">
        <f t="shared" si="13"/>
        <v>2927.3010254999999</v>
      </c>
      <c r="G63">
        <f>$G$87</f>
        <v>-1.8188982967649281</v>
      </c>
      <c r="H63">
        <f>$G$88</f>
        <v>163.53788948195</v>
      </c>
      <c r="I63">
        <f>$E$83</f>
        <v>80.859495592592538</v>
      </c>
      <c r="J63">
        <f t="shared" si="14"/>
        <v>2.5187852556747674</v>
      </c>
      <c r="O63">
        <f t="shared" si="11"/>
        <v>1.0258386732488005</v>
      </c>
      <c r="Y63" s="2"/>
    </row>
    <row r="64" spans="2:25" s="10" customFormat="1" x14ac:dyDescent="0.25">
      <c r="B64" s="1">
        <v>66</v>
      </c>
      <c r="C64" s="10">
        <v>2894.4516600000002</v>
      </c>
      <c r="D64" s="10">
        <v>2955.463135</v>
      </c>
      <c r="E64" s="5">
        <f t="shared" si="9"/>
        <v>61.011474999999791</v>
      </c>
      <c r="F64">
        <f t="shared" si="13"/>
        <v>2924.9573975000003</v>
      </c>
      <c r="G64">
        <f>$G$87</f>
        <v>-1.8188982967649281</v>
      </c>
      <c r="H64">
        <f>$G$88</f>
        <v>163.53788948195</v>
      </c>
      <c r="I64">
        <f>$E$83</f>
        <v>80.859495592592538</v>
      </c>
      <c r="J64">
        <f t="shared" si="14"/>
        <v>2.0643625791664557</v>
      </c>
      <c r="O64">
        <f t="shared" si="11"/>
        <v>1.0210787679902036</v>
      </c>
      <c r="Y64" s="2"/>
    </row>
    <row r="65" spans="2:25" s="10" customFormat="1" x14ac:dyDescent="0.25">
      <c r="B65" s="1">
        <v>67</v>
      </c>
      <c r="C65" s="10">
        <v>2121.888672</v>
      </c>
      <c r="D65" s="10">
        <v>2206.9846189999998</v>
      </c>
      <c r="E65" s="5">
        <f t="shared" si="9"/>
        <v>85.095946999999796</v>
      </c>
      <c r="F65">
        <f t="shared" si="13"/>
        <v>2164.4366454999999</v>
      </c>
      <c r="G65">
        <f>$G$87</f>
        <v>-1.8188982967649281</v>
      </c>
      <c r="H65">
        <f>$G$88</f>
        <v>163.53788948195</v>
      </c>
      <c r="I65">
        <f>$E$83</f>
        <v>80.859495592592538</v>
      </c>
      <c r="J65">
        <f t="shared" si="14"/>
        <v>3.8557562326173969</v>
      </c>
      <c r="O65">
        <f t="shared" si="11"/>
        <v>1.040103869784927</v>
      </c>
      <c r="Y65" s="2"/>
    </row>
    <row r="66" spans="2:25" s="10" customFormat="1" x14ac:dyDescent="0.25">
      <c r="B66" s="1">
        <v>68</v>
      </c>
      <c r="C66" s="10">
        <v>2121.7993160000001</v>
      </c>
      <c r="D66" s="10">
        <v>2227.3881839999999</v>
      </c>
      <c r="E66" s="5">
        <f t="shared" si="9"/>
        <v>105.58886799999982</v>
      </c>
      <c r="F66">
        <f t="shared" si="13"/>
        <v>2174.59375</v>
      </c>
      <c r="G66">
        <f>$G$87</f>
        <v>-1.8188982967649281</v>
      </c>
      <c r="H66">
        <f>$G$88</f>
        <v>163.53788948195</v>
      </c>
      <c r="I66">
        <f>$E$83</f>
        <v>80.859495592592538</v>
      </c>
      <c r="J66">
        <f t="shared" si="14"/>
        <v>4.7404789501208837</v>
      </c>
      <c r="O66">
        <f t="shared" si="11"/>
        <v>1.0497638335556896</v>
      </c>
      <c r="Y66" s="2"/>
    </row>
    <row r="67" spans="2:25" s="10" customFormat="1" x14ac:dyDescent="0.25">
      <c r="B67" s="1">
        <v>69</v>
      </c>
      <c r="C67" s="10">
        <v>2122.4411620000001</v>
      </c>
      <c r="D67" s="10">
        <v>2219.294922</v>
      </c>
      <c r="E67" s="5">
        <f t="shared" si="9"/>
        <v>96.853759999999966</v>
      </c>
      <c r="F67">
        <f t="shared" si="13"/>
        <v>2170.8680420000001</v>
      </c>
      <c r="G67">
        <f>$G$87</f>
        <v>-1.8188982967649281</v>
      </c>
      <c r="H67">
        <f>$G$88</f>
        <v>163.53788948195</v>
      </c>
      <c r="I67">
        <f>$E$83</f>
        <v>80.859495592592538</v>
      </c>
      <c r="J67">
        <f t="shared" si="12"/>
        <v>4.3641680535508369</v>
      </c>
      <c r="O67">
        <f t="shared" si="11"/>
        <v>1.0456331896186624</v>
      </c>
      <c r="Y67" s="2"/>
    </row>
    <row r="68" spans="2:25" s="10" customFormat="1" x14ac:dyDescent="0.25">
      <c r="B68" s="1">
        <v>70</v>
      </c>
      <c r="C68" s="10">
        <v>2119.0678710000002</v>
      </c>
      <c r="D68" s="10">
        <v>2216.0517580000001</v>
      </c>
      <c r="E68" s="5">
        <f t="shared" si="9"/>
        <v>96.983886999999868</v>
      </c>
      <c r="F68">
        <f t="shared" si="13"/>
        <v>2167.5598145000004</v>
      </c>
      <c r="G68">
        <f>$G$87</f>
        <v>-1.8188982967649281</v>
      </c>
      <c r="H68">
        <f>$G$88</f>
        <v>163.53788948195</v>
      </c>
      <c r="I68">
        <f>$E$83</f>
        <v>80.859495592592538</v>
      </c>
      <c r="J68">
        <f t="shared" si="12"/>
        <v>4.3764269787420673</v>
      </c>
      <c r="O68">
        <f t="shared" si="11"/>
        <v>1.0457672396090989</v>
      </c>
      <c r="Y68" s="2"/>
    </row>
    <row r="69" spans="2:25" s="10" customFormat="1" x14ac:dyDescent="0.25">
      <c r="B69" s="1">
        <v>71</v>
      </c>
      <c r="C69" s="10">
        <v>2097.8955080000001</v>
      </c>
      <c r="D69" s="10">
        <v>2230.2963869999999</v>
      </c>
      <c r="E69" s="5">
        <f t="shared" si="9"/>
        <v>132.4008789999998</v>
      </c>
      <c r="F69">
        <f t="shared" si="13"/>
        <v>2164.0959475</v>
      </c>
      <c r="G69">
        <f>$G$87</f>
        <v>-1.8188982967649281</v>
      </c>
      <c r="H69">
        <f>$G$88</f>
        <v>163.53788948195</v>
      </c>
      <c r="I69">
        <f>$E$83</f>
        <v>80.859495592592538</v>
      </c>
      <c r="J69">
        <f t="shared" si="12"/>
        <v>5.9364701378588487</v>
      </c>
      <c r="O69">
        <f t="shared" si="11"/>
        <v>1.06311128390099</v>
      </c>
      <c r="Y69" s="2"/>
    </row>
    <row r="70" spans="2:25" s="10" customFormat="1" x14ac:dyDescent="0.25">
      <c r="B70" s="1">
        <v>72</v>
      </c>
      <c r="C70" s="10">
        <v>2109.358643</v>
      </c>
      <c r="D70" s="10">
        <v>2201.1623540000001</v>
      </c>
      <c r="E70" s="5">
        <f t="shared" si="9"/>
        <v>91.803711000000021</v>
      </c>
      <c r="F70">
        <f t="shared" ref="F70:F82" si="15">AVERAGE(C70,D70)</f>
        <v>2155.2604984999998</v>
      </c>
      <c r="G70">
        <f>$G$87</f>
        <v>-1.8188982967649281</v>
      </c>
      <c r="H70">
        <f>$G$88</f>
        <v>163.53788948195</v>
      </c>
      <c r="I70">
        <f>$E$83</f>
        <v>80.859495592592538</v>
      </c>
      <c r="J70">
        <f t="shared" ref="J70:J82" si="16">(E70/D70)*100</f>
        <v>4.1706923995484626</v>
      </c>
      <c r="O70">
        <f t="shared" si="11"/>
        <v>1.0435220967779257</v>
      </c>
      <c r="Y70" s="2"/>
    </row>
    <row r="71" spans="2:25" s="10" customFormat="1" x14ac:dyDescent="0.25">
      <c r="B71" s="1">
        <v>73</v>
      </c>
      <c r="C71" s="10">
        <v>2097.866943</v>
      </c>
      <c r="D71" s="10">
        <v>2177.2470699999999</v>
      </c>
      <c r="E71" s="5">
        <f t="shared" si="9"/>
        <v>79.380126999999902</v>
      </c>
      <c r="F71">
        <f t="shared" si="15"/>
        <v>2137.5570065000002</v>
      </c>
      <c r="G71">
        <f>$G$87</f>
        <v>-1.8188982967649281</v>
      </c>
      <c r="H71">
        <f>$G$88</f>
        <v>163.53788948195</v>
      </c>
      <c r="I71">
        <f>$E$83</f>
        <v>80.859495592592538</v>
      </c>
      <c r="J71">
        <f t="shared" si="16"/>
        <v>3.6458943081732982</v>
      </c>
      <c r="O71">
        <f t="shared" si="11"/>
        <v>1.0378384946027532</v>
      </c>
      <c r="Y71" s="2"/>
    </row>
    <row r="72" spans="2:25" s="10" customFormat="1" x14ac:dyDescent="0.25">
      <c r="B72" s="1">
        <v>74</v>
      </c>
      <c r="C72" s="10">
        <v>2029.1577150000001</v>
      </c>
      <c r="D72" s="10">
        <v>2169.4553219999998</v>
      </c>
      <c r="E72" s="5">
        <f t="shared" si="9"/>
        <v>140.29760699999974</v>
      </c>
      <c r="F72">
        <f t="shared" si="15"/>
        <v>2099.3065185</v>
      </c>
      <c r="G72">
        <f>$G$87</f>
        <v>-1.8188982967649281</v>
      </c>
      <c r="H72">
        <f>$G$88</f>
        <v>163.53788948195</v>
      </c>
      <c r="I72">
        <f>$E$83</f>
        <v>80.859495592592538</v>
      </c>
      <c r="J72">
        <f t="shared" si="16"/>
        <v>6.4669507399977579</v>
      </c>
      <c r="O72">
        <f t="shared" si="11"/>
        <v>1.069140809490996</v>
      </c>
      <c r="Y72" s="2"/>
    </row>
    <row r="73" spans="2:25" s="10" customFormat="1" x14ac:dyDescent="0.25">
      <c r="B73" s="1">
        <v>75</v>
      </c>
      <c r="C73" s="10">
        <v>2083.5920409999999</v>
      </c>
      <c r="D73" s="10">
        <v>2177.8591310000002</v>
      </c>
      <c r="E73" s="5">
        <f t="shared" si="9"/>
        <v>94.26709000000028</v>
      </c>
      <c r="F73">
        <f t="shared" si="15"/>
        <v>2130.725586</v>
      </c>
      <c r="G73">
        <f>$G$87</f>
        <v>-1.8188982967649281</v>
      </c>
      <c r="H73">
        <f>$G$88</f>
        <v>163.53788948195</v>
      </c>
      <c r="I73">
        <f>$E$83</f>
        <v>80.859495592592538</v>
      </c>
      <c r="J73">
        <f t="shared" si="16"/>
        <v>4.3284291742375451</v>
      </c>
      <c r="O73">
        <f t="shared" si="11"/>
        <v>1.0452425849902738</v>
      </c>
      <c r="Y73" s="2"/>
    </row>
    <row r="74" spans="2:25" s="10" customFormat="1" x14ac:dyDescent="0.25">
      <c r="B74" s="1">
        <v>76</v>
      </c>
      <c r="C74" s="10">
        <v>1823.4372559999999</v>
      </c>
      <c r="D74" s="10">
        <v>1867.766846</v>
      </c>
      <c r="E74" s="5">
        <f t="shared" ref="E74:E77" si="17">D74-C74</f>
        <v>44.329590000000053</v>
      </c>
      <c r="F74">
        <f t="shared" ref="F74:F77" si="18">AVERAGE(C74,D74)</f>
        <v>1845.6020509999998</v>
      </c>
      <c r="G74">
        <f t="shared" ref="G74:G77" si="19">$G$87</f>
        <v>-1.8188982967649281</v>
      </c>
      <c r="H74">
        <f t="shared" ref="H74:H77" si="20">$G$88</f>
        <v>163.53788948195</v>
      </c>
      <c r="I74">
        <f t="shared" ref="I74:I77" si="21">$E$83</f>
        <v>80.859495592592538</v>
      </c>
      <c r="J74">
        <f t="shared" ref="J74:J77" si="22">(E74/D74)*100</f>
        <v>2.373400625187029</v>
      </c>
      <c r="O74"/>
      <c r="Y74" s="2"/>
    </row>
    <row r="75" spans="2:25" s="10" customFormat="1" x14ac:dyDescent="0.25">
      <c r="B75" s="1">
        <v>77</v>
      </c>
      <c r="C75" s="10">
        <v>1830.47876</v>
      </c>
      <c r="D75" s="10">
        <v>1879.7727050000001</v>
      </c>
      <c r="E75" s="5">
        <f t="shared" si="17"/>
        <v>49.293945000000122</v>
      </c>
      <c r="F75">
        <f t="shared" si="18"/>
        <v>1855.1257325000001</v>
      </c>
      <c r="G75">
        <f t="shared" si="19"/>
        <v>-1.8188982967649281</v>
      </c>
      <c r="H75">
        <f t="shared" si="20"/>
        <v>163.53788948195</v>
      </c>
      <c r="I75">
        <f t="shared" si="21"/>
        <v>80.859495592592538</v>
      </c>
      <c r="J75">
        <f t="shared" si="22"/>
        <v>2.6223353955977418</v>
      </c>
      <c r="O75"/>
      <c r="Y75" s="2"/>
    </row>
    <row r="76" spans="2:25" s="10" customFormat="1" x14ac:dyDescent="0.25">
      <c r="B76" s="1">
        <v>78</v>
      </c>
      <c r="C76" s="10">
        <v>1809.6964109999999</v>
      </c>
      <c r="D76" s="10">
        <v>1853.359375</v>
      </c>
      <c r="E76" s="5">
        <f t="shared" si="17"/>
        <v>43.662964000000102</v>
      </c>
      <c r="F76">
        <f t="shared" si="18"/>
        <v>1831.5278929999999</v>
      </c>
      <c r="G76">
        <f t="shared" si="19"/>
        <v>-1.8188982967649281</v>
      </c>
      <c r="H76">
        <f t="shared" si="20"/>
        <v>163.53788948195</v>
      </c>
      <c r="I76">
        <f t="shared" si="21"/>
        <v>80.859495592592538</v>
      </c>
      <c r="J76">
        <f t="shared" si="22"/>
        <v>2.3558822206297738</v>
      </c>
      <c r="O76"/>
      <c r="Y76" s="2"/>
    </row>
    <row r="77" spans="2:25" s="10" customFormat="1" x14ac:dyDescent="0.25">
      <c r="B77" s="1">
        <v>79</v>
      </c>
      <c r="C77" s="10">
        <v>1779.3186040000001</v>
      </c>
      <c r="D77" s="10">
        <v>1794.6597899999999</v>
      </c>
      <c r="E77" s="5">
        <f t="shared" si="17"/>
        <v>15.34118599999988</v>
      </c>
      <c r="F77">
        <f t="shared" si="18"/>
        <v>1786.9891969999999</v>
      </c>
      <c r="G77">
        <f t="shared" si="19"/>
        <v>-1.8188982967649281</v>
      </c>
      <c r="H77">
        <f t="shared" si="20"/>
        <v>163.53788948195</v>
      </c>
      <c r="I77">
        <f t="shared" si="21"/>
        <v>80.859495592592538</v>
      </c>
      <c r="J77">
        <f t="shared" si="22"/>
        <v>0.85482418926875714</v>
      </c>
      <c r="O77"/>
      <c r="Y77" s="2"/>
    </row>
    <row r="78" spans="2:25" s="10" customFormat="1" x14ac:dyDescent="0.25">
      <c r="B78" s="1">
        <v>80</v>
      </c>
      <c r="C78" s="10">
        <v>1828.286987</v>
      </c>
      <c r="D78" s="10">
        <v>1818.9422609999999</v>
      </c>
      <c r="E78" s="5">
        <f t="shared" si="9"/>
        <v>-9.3447260000000369</v>
      </c>
      <c r="F78">
        <f t="shared" si="15"/>
        <v>1823.6146239999998</v>
      </c>
      <c r="G78">
        <f>$G$87</f>
        <v>-1.8188982967649281</v>
      </c>
      <c r="H78">
        <f>$G$88</f>
        <v>163.53788948195</v>
      </c>
      <c r="I78">
        <f>$E$83</f>
        <v>80.859495592592538</v>
      </c>
      <c r="J78">
        <f t="shared" si="16"/>
        <v>-0.51374505944254589</v>
      </c>
      <c r="O78">
        <f t="shared" si="11"/>
        <v>0.99488880790245426</v>
      </c>
      <c r="Y78" s="2"/>
    </row>
    <row r="79" spans="2:25" s="10" customFormat="1" x14ac:dyDescent="0.25">
      <c r="B79" s="1">
        <v>81</v>
      </c>
      <c r="C79" s="10">
        <v>1841.7210689999999</v>
      </c>
      <c r="D79" s="10">
        <v>1819.899414</v>
      </c>
      <c r="E79" s="5">
        <f t="shared" si="9"/>
        <v>-21.821654999999964</v>
      </c>
      <c r="F79">
        <f t="shared" si="15"/>
        <v>1830.8102414999998</v>
      </c>
      <c r="G79">
        <f>$G$87</f>
        <v>-1.8188982967649281</v>
      </c>
      <c r="H79">
        <f>$G$88</f>
        <v>163.53788948195</v>
      </c>
      <c r="I79">
        <f>$E$83</f>
        <v>80.859495592592538</v>
      </c>
      <c r="J79">
        <f t="shared" si="16"/>
        <v>-1.1990583013617018</v>
      </c>
      <c r="O79">
        <f t="shared" si="11"/>
        <v>0.98815148755840188</v>
      </c>
      <c r="Y79" s="2"/>
    </row>
    <row r="80" spans="2:25" s="10" customFormat="1" x14ac:dyDescent="0.25">
      <c r="B80" s="1">
        <v>82</v>
      </c>
      <c r="C80" s="10">
        <v>1823.4334719999999</v>
      </c>
      <c r="D80" s="10">
        <v>1869.724731</v>
      </c>
      <c r="E80" s="5">
        <f t="shared" si="9"/>
        <v>46.291259000000082</v>
      </c>
      <c r="F80">
        <f t="shared" si="15"/>
        <v>1846.5791015</v>
      </c>
      <c r="G80">
        <f>$G$87</f>
        <v>-1.8188982967649281</v>
      </c>
      <c r="H80">
        <f>$G$88</f>
        <v>163.53788948195</v>
      </c>
      <c r="I80">
        <f>$E$83</f>
        <v>80.859495592592538</v>
      </c>
      <c r="J80">
        <f t="shared" si="16"/>
        <v>2.4758328449365781</v>
      </c>
      <c r="O80">
        <f t="shared" si="11"/>
        <v>1.0253868647860382</v>
      </c>
      <c r="Y80" s="2"/>
    </row>
    <row r="81" spans="1:33" s="10" customFormat="1" x14ac:dyDescent="0.25">
      <c r="B81" s="1">
        <v>83</v>
      </c>
      <c r="C81" s="10">
        <v>1778.994263</v>
      </c>
      <c r="D81" s="10">
        <v>1888.746216</v>
      </c>
      <c r="E81" s="5">
        <f t="shared" si="9"/>
        <v>109.75195299999996</v>
      </c>
      <c r="F81">
        <f t="shared" si="15"/>
        <v>1833.8702395</v>
      </c>
      <c r="G81">
        <f>$G$87</f>
        <v>-1.8188982967649281</v>
      </c>
      <c r="H81">
        <f>$G$88</f>
        <v>163.53788948195</v>
      </c>
      <c r="I81">
        <f>$E$83</f>
        <v>80.859495592592538</v>
      </c>
      <c r="J81">
        <f t="shared" si="16"/>
        <v>5.8108364199629436</v>
      </c>
      <c r="O81">
        <f t="shared" si="11"/>
        <v>1.0616932585352581</v>
      </c>
      <c r="Y81" s="2"/>
    </row>
    <row r="82" spans="1:33" s="10" customFormat="1" x14ac:dyDescent="0.25">
      <c r="B82" s="20">
        <v>84</v>
      </c>
      <c r="C82" s="10">
        <v>1805.4626459999999</v>
      </c>
      <c r="D82" s="10">
        <v>1860.875366</v>
      </c>
      <c r="E82" s="5">
        <f t="shared" si="9"/>
        <v>55.412720000000036</v>
      </c>
      <c r="F82">
        <f t="shared" si="15"/>
        <v>1833.1690060000001</v>
      </c>
      <c r="G82">
        <f>$G$87</f>
        <v>-1.8188982967649281</v>
      </c>
      <c r="H82">
        <f>$G$88</f>
        <v>163.53788948195</v>
      </c>
      <c r="I82">
        <f>$E$83</f>
        <v>80.859495592592538</v>
      </c>
      <c r="J82">
        <f t="shared" si="16"/>
        <v>2.9777770726854813</v>
      </c>
      <c r="O82">
        <f t="shared" si="11"/>
        <v>1.0306917011674359</v>
      </c>
      <c r="Y82" s="2"/>
    </row>
    <row r="83" spans="1:33" s="9" customFormat="1" x14ac:dyDescent="0.25">
      <c r="B83" s="1">
        <f>COUNT(B2:B82)</f>
        <v>81</v>
      </c>
      <c r="E83" s="14">
        <f>AVERAGE(E2:E82)</f>
        <v>80.859495592592538</v>
      </c>
      <c r="F83" s="9" t="s">
        <v>0</v>
      </c>
      <c r="J83"/>
    </row>
    <row r="84" spans="1:33" x14ac:dyDescent="0.25">
      <c r="A84" s="2"/>
      <c r="E84" s="2">
        <f>STDEV(E2:E82)</f>
        <v>42.18285402518238</v>
      </c>
      <c r="F84" t="s">
        <v>1</v>
      </c>
      <c r="G84" s="10"/>
      <c r="H84" s="10"/>
    </row>
    <row r="86" spans="1:33" ht="15.75" thickBot="1" x14ac:dyDescent="0.3">
      <c r="F86" t="s">
        <v>4</v>
      </c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</row>
    <row r="87" spans="1:33" x14ac:dyDescent="0.25">
      <c r="F87" s="7" t="s">
        <v>2</v>
      </c>
      <c r="G87" s="3">
        <f>E83-(1.96*E84)</f>
        <v>-1.8188982967649281</v>
      </c>
      <c r="H87" t="s">
        <v>17</v>
      </c>
      <c r="I87" s="1" t="s">
        <v>24</v>
      </c>
      <c r="J87" s="15">
        <f>E84/E83</f>
        <v>0.52168089494051595</v>
      </c>
      <c r="K87">
        <f>J87*1+0</f>
        <v>0.52168089494051595</v>
      </c>
      <c r="L87">
        <f>E83/800</f>
        <v>0.10107436949074067</v>
      </c>
      <c r="M87" t="s">
        <v>25</v>
      </c>
      <c r="N87">
        <f>Q94</f>
        <v>0</v>
      </c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</row>
    <row r="88" spans="1:33" ht="15.75" thickBot="1" x14ac:dyDescent="0.3">
      <c r="F88" s="8" t="s">
        <v>3</v>
      </c>
      <c r="G88" s="4">
        <f>E83+(1.96*E84)</f>
        <v>163.53788948195</v>
      </c>
      <c r="H88" t="s">
        <v>18</v>
      </c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</row>
    <row r="89" spans="1:33" x14ac:dyDescent="0.25"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</row>
    <row r="90" spans="1:33" x14ac:dyDescent="0.25">
      <c r="F90" t="s">
        <v>7</v>
      </c>
      <c r="P90">
        <f>(G87-G88)/2</f>
        <v>-82.678393889357466</v>
      </c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</row>
    <row r="91" spans="1:33" x14ac:dyDescent="0.25">
      <c r="F91" s="11" t="s">
        <v>8</v>
      </c>
      <c r="G91">
        <f>((E84)^2)/B83</f>
        <v>21.967816959380805</v>
      </c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</row>
    <row r="92" spans="1:33" x14ac:dyDescent="0.25">
      <c r="F92" s="11" t="s">
        <v>9</v>
      </c>
      <c r="G92">
        <f>((E84)^2)/(2*(B83-1))</f>
        <v>11.121207335686533</v>
      </c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</row>
    <row r="93" spans="1:33" x14ac:dyDescent="0.25">
      <c r="F93" s="12" t="s">
        <v>10</v>
      </c>
      <c r="G93" s="10" t="s">
        <v>11</v>
      </c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</row>
    <row r="94" spans="1:33" x14ac:dyDescent="0.25">
      <c r="E94" s="11" t="s">
        <v>14</v>
      </c>
      <c r="F94" s="12" t="s">
        <v>12</v>
      </c>
      <c r="G94" s="10">
        <f>E84/(SQRT(B83))</f>
        <v>4.6869837805758197</v>
      </c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</row>
    <row r="95" spans="1:33" ht="15.75" thickBot="1" x14ac:dyDescent="0.3">
      <c r="F95" s="13" t="s">
        <v>21</v>
      </c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  <row r="96" spans="1:33" ht="15" customHeight="1" x14ac:dyDescent="0.25">
      <c r="F96" s="23" t="s">
        <v>15</v>
      </c>
      <c r="G96" s="3">
        <f>E83+(1.984*G94)</f>
        <v>90.158471413254958</v>
      </c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</row>
    <row r="97" spans="3:33" ht="15.75" thickBot="1" x14ac:dyDescent="0.3">
      <c r="F97" s="24"/>
      <c r="G97" s="4">
        <f>E83-(1.984*G94)</f>
        <v>71.560519771930117</v>
      </c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</row>
    <row r="98" spans="3:33" x14ac:dyDescent="0.25">
      <c r="F98" s="25" t="s">
        <v>13</v>
      </c>
      <c r="G98" s="27">
        <f>1.71*G94</f>
        <v>8.0147422647846511</v>
      </c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</row>
    <row r="99" spans="3:33" ht="15.75" thickBot="1" x14ac:dyDescent="0.3">
      <c r="F99" s="26"/>
      <c r="G99" s="28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</row>
    <row r="100" spans="3:33" x14ac:dyDescent="0.25">
      <c r="E100" t="s">
        <v>17</v>
      </c>
      <c r="F100" s="29" t="s">
        <v>16</v>
      </c>
      <c r="G100" s="3">
        <f>G87-(1.984*G98)</f>
        <v>-17.720146950097675</v>
      </c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</row>
    <row r="101" spans="3:33" ht="15.75" thickBot="1" x14ac:dyDescent="0.3">
      <c r="F101" s="30"/>
      <c r="G101" s="4">
        <f>G87+(1.984*G98)</f>
        <v>14.082350356567819</v>
      </c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</row>
    <row r="102" spans="3:33" x14ac:dyDescent="0.25">
      <c r="E102" t="s">
        <v>18</v>
      </c>
      <c r="F102" s="29" t="s">
        <v>19</v>
      </c>
      <c r="G102" s="3">
        <f>G88-(1.984*G98)</f>
        <v>147.63664082861726</v>
      </c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</row>
    <row r="103" spans="3:33" ht="15.75" thickBot="1" x14ac:dyDescent="0.3">
      <c r="F103" s="30"/>
      <c r="G103" s="4">
        <f>G88+(1.984*G98)</f>
        <v>179.43913813528275</v>
      </c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</row>
    <row r="104" spans="3:33" x14ac:dyDescent="0.25"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</row>
    <row r="105" spans="3:33" x14ac:dyDescent="0.25">
      <c r="C105" s="2"/>
      <c r="D105" s="2"/>
      <c r="E105" s="2"/>
      <c r="F105" s="22"/>
      <c r="G105" s="2"/>
      <c r="H105" s="2"/>
      <c r="I105" s="2"/>
      <c r="J105" s="2"/>
      <c r="K105" s="2"/>
      <c r="L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</row>
    <row r="106" spans="3:33" x14ac:dyDescent="0.25">
      <c r="C106" s="2"/>
      <c r="D106" s="2"/>
      <c r="E106" s="2"/>
      <c r="F106" s="22"/>
      <c r="G106" s="2"/>
      <c r="H106" s="2"/>
      <c r="I106" s="2"/>
      <c r="J106" s="2"/>
      <c r="K106" s="2"/>
      <c r="L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</row>
    <row r="107" spans="3:33" x14ac:dyDescent="0.25">
      <c r="C107" s="2"/>
      <c r="D107" s="2"/>
      <c r="E107" s="2"/>
      <c r="F107" s="2"/>
      <c r="G107" s="2"/>
      <c r="H107" s="2"/>
      <c r="I107" s="2"/>
      <c r="J107" s="2"/>
      <c r="K107" s="2"/>
      <c r="L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</row>
    <row r="108" spans="3:33" x14ac:dyDescent="0.25">
      <c r="C108" s="2"/>
      <c r="D108" s="2"/>
      <c r="E108" s="2"/>
      <c r="F108" s="2"/>
      <c r="G108" s="2"/>
      <c r="H108" s="2"/>
      <c r="I108" s="2"/>
      <c r="J108" s="2"/>
      <c r="K108" s="2"/>
      <c r="L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</row>
    <row r="109" spans="3:33" x14ac:dyDescent="0.25">
      <c r="C109" s="2"/>
      <c r="D109" s="2"/>
      <c r="E109" s="2"/>
      <c r="F109" s="17"/>
      <c r="G109" s="17"/>
      <c r="H109" s="17"/>
      <c r="I109" s="17"/>
      <c r="J109" s="17"/>
      <c r="K109" s="2"/>
      <c r="L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</row>
    <row r="110" spans="3:33" x14ac:dyDescent="0.25">
      <c r="C110" s="2"/>
      <c r="D110" s="2"/>
      <c r="E110" s="2"/>
      <c r="F110" s="17"/>
      <c r="G110" s="17"/>
      <c r="H110" s="17"/>
      <c r="I110" s="17"/>
      <c r="J110" s="17"/>
      <c r="K110" s="2"/>
      <c r="L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</row>
    <row r="111" spans="3:33" x14ac:dyDescent="0.25">
      <c r="C111" s="2"/>
      <c r="D111" s="2"/>
      <c r="E111" s="2"/>
      <c r="F111" s="2"/>
      <c r="G111" s="2"/>
      <c r="H111" s="2"/>
      <c r="I111" s="2"/>
      <c r="J111" s="2"/>
      <c r="K111" s="2"/>
      <c r="L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</row>
    <row r="112" spans="3:33" x14ac:dyDescent="0.25">
      <c r="C112" s="2"/>
      <c r="D112" s="2"/>
      <c r="E112" s="2"/>
      <c r="F112" s="2"/>
      <c r="G112" s="2"/>
      <c r="H112" s="2"/>
      <c r="I112" s="2"/>
      <c r="J112" s="2"/>
      <c r="K112" s="2"/>
      <c r="L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</row>
    <row r="113" spans="3:33" x14ac:dyDescent="0.25">
      <c r="C113" s="2"/>
      <c r="D113" s="2"/>
      <c r="E113" s="2"/>
      <c r="F113" s="17"/>
      <c r="G113" s="17"/>
      <c r="H113" s="17"/>
      <c r="I113" s="17"/>
      <c r="J113" s="17"/>
      <c r="K113" s="2"/>
      <c r="L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</row>
    <row r="114" spans="3:33" x14ac:dyDescent="0.25">
      <c r="C114" s="2"/>
      <c r="D114" s="2"/>
      <c r="E114" s="2"/>
      <c r="F114" s="2"/>
      <c r="G114" s="2"/>
      <c r="H114" s="2"/>
      <c r="I114" s="2"/>
      <c r="J114" s="2"/>
      <c r="K114" s="2"/>
      <c r="L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</row>
    <row r="115" spans="3:33" x14ac:dyDescent="0.25">
      <c r="C115" s="2"/>
      <c r="D115" s="2"/>
      <c r="E115" s="2"/>
      <c r="F115" s="2"/>
      <c r="G115" s="2"/>
      <c r="H115" s="2"/>
      <c r="I115" s="2"/>
      <c r="J115" s="2"/>
      <c r="K115" s="2"/>
      <c r="L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</row>
    <row r="116" spans="3:33" x14ac:dyDescent="0.25">
      <c r="C116" s="2"/>
      <c r="D116" s="2"/>
      <c r="E116" s="2"/>
      <c r="F116" s="17"/>
      <c r="G116" s="2"/>
      <c r="H116" s="2"/>
      <c r="I116" s="2"/>
      <c r="J116" s="2"/>
      <c r="K116" s="2"/>
      <c r="L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</row>
    <row r="117" spans="3:33" x14ac:dyDescent="0.25">
      <c r="C117" s="2"/>
      <c r="D117" s="2"/>
      <c r="E117" s="2"/>
      <c r="F117" s="2"/>
      <c r="G117" s="2"/>
      <c r="H117" s="2"/>
      <c r="I117" s="2"/>
      <c r="J117" s="2"/>
      <c r="K117" s="2"/>
      <c r="L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</row>
    <row r="118" spans="3:33" x14ac:dyDescent="0.25">
      <c r="C118" s="2"/>
      <c r="D118" s="2"/>
      <c r="E118" s="2"/>
      <c r="F118" s="2"/>
      <c r="G118" s="2"/>
      <c r="H118" s="2"/>
      <c r="I118" s="2"/>
      <c r="J118" s="2"/>
      <c r="K118" s="2"/>
      <c r="L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</row>
    <row r="119" spans="3:33" x14ac:dyDescent="0.25">
      <c r="C119" s="2"/>
      <c r="D119" s="2"/>
      <c r="E119" s="2"/>
      <c r="F119" s="2"/>
      <c r="G119" s="2"/>
      <c r="H119" s="2"/>
      <c r="I119" s="2"/>
      <c r="J119" s="2"/>
      <c r="K119" s="2"/>
      <c r="L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</row>
    <row r="120" spans="3:33" x14ac:dyDescent="0.25">
      <c r="C120" s="2"/>
      <c r="D120" s="2"/>
      <c r="E120" s="2"/>
      <c r="F120" s="2"/>
      <c r="G120" s="2"/>
      <c r="H120" s="2"/>
      <c r="I120" s="2"/>
      <c r="J120" s="2"/>
      <c r="K120" s="2"/>
      <c r="L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</row>
    <row r="121" spans="3:33" x14ac:dyDescent="0.25">
      <c r="C121" s="2"/>
      <c r="D121" s="2"/>
      <c r="E121" s="2"/>
      <c r="F121" s="2"/>
      <c r="G121" s="2"/>
      <c r="H121" s="2"/>
      <c r="I121" s="2"/>
      <c r="J121" s="2"/>
      <c r="K121" s="2"/>
      <c r="L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</row>
    <row r="122" spans="3:33" x14ac:dyDescent="0.25">
      <c r="C122" s="2"/>
      <c r="D122" s="2"/>
      <c r="E122" s="2"/>
      <c r="F122" s="2"/>
      <c r="G122" s="2"/>
      <c r="H122" s="2"/>
      <c r="I122" s="2"/>
      <c r="J122" s="2"/>
      <c r="K122" s="2"/>
      <c r="L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</row>
    <row r="123" spans="3:33" x14ac:dyDescent="0.25"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</row>
    <row r="124" spans="3:33" x14ac:dyDescent="0.25"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</row>
    <row r="125" spans="3:33" x14ac:dyDescent="0.25"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</row>
    <row r="126" spans="3:33" x14ac:dyDescent="0.25"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</row>
    <row r="127" spans="3:33" x14ac:dyDescent="0.25">
      <c r="AD127" s="10"/>
      <c r="AE127" s="10"/>
    </row>
  </sheetData>
  <mergeCells count="6">
    <mergeCell ref="F105:F106"/>
    <mergeCell ref="F96:F97"/>
    <mergeCell ref="F98:F99"/>
    <mergeCell ref="G98:G99"/>
    <mergeCell ref="F100:F101"/>
    <mergeCell ref="F102:F103"/>
  </mergeCells>
  <pageMargins left="0.7" right="0.7" top="0.75" bottom="0.75" header="0.3" footer="0.3"/>
  <pageSetup paperSize="9" orientation="portrait" verticalDpi="0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0"/>
  <sheetViews>
    <sheetView zoomScale="70" zoomScaleNormal="70" workbookViewId="0">
      <pane ySplit="4605" topLeftCell="A74"/>
      <selection activeCell="C2" sqref="C2:D75"/>
      <selection pane="bottomLeft" activeCell="E77" sqref="E77"/>
    </sheetView>
  </sheetViews>
  <sheetFormatPr defaultColWidth="8.85546875" defaultRowHeight="15" x14ac:dyDescent="0.25"/>
  <cols>
    <col min="5" max="5" width="11.42578125" customWidth="1"/>
    <col min="6" max="6" width="18.42578125" customWidth="1"/>
    <col min="7" max="7" width="11.140625" bestFit="1" customWidth="1"/>
    <col min="8" max="8" width="9" bestFit="1" customWidth="1"/>
    <col min="9" max="9" width="12" bestFit="1" customWidth="1"/>
  </cols>
  <sheetData>
    <row r="1" spans="2:26" x14ac:dyDescent="0.25">
      <c r="C1" s="19" t="s">
        <v>22</v>
      </c>
      <c r="D1" s="19" t="s">
        <v>23</v>
      </c>
      <c r="E1" s="6" t="s">
        <v>5</v>
      </c>
      <c r="F1" s="6" t="s">
        <v>6</v>
      </c>
      <c r="I1" s="6" t="s">
        <v>20</v>
      </c>
      <c r="Y1" s="6"/>
      <c r="Z1" s="6"/>
    </row>
    <row r="2" spans="2:26" x14ac:dyDescent="0.25">
      <c r="B2" s="1">
        <v>1</v>
      </c>
      <c r="C2" s="5">
        <v>231.24125699999999</v>
      </c>
      <c r="D2" s="5">
        <v>232.30192600000001</v>
      </c>
      <c r="E2" s="5">
        <f t="shared" ref="E2:E51" si="0">D2-C2</f>
        <v>1.0606690000000185</v>
      </c>
      <c r="F2">
        <f t="shared" ref="F2:F45" si="1">AVERAGE(C2,D2)</f>
        <v>231.7715915</v>
      </c>
      <c r="G2">
        <f>$G$80</f>
        <v>-1.2414876374536523</v>
      </c>
      <c r="H2">
        <f>$G$81</f>
        <v>4.3042585293455389</v>
      </c>
      <c r="I2">
        <f>$E$76</f>
        <v>1.5313854459459435</v>
      </c>
      <c r="J2">
        <f t="shared" ref="J2:J51" si="2">(E2/D2)*100</f>
        <v>0.45659070428887377</v>
      </c>
      <c r="O2">
        <f>D2/C2</f>
        <v>1.0045868501744046</v>
      </c>
      <c r="Y2" s="5"/>
    </row>
    <row r="3" spans="2:26" x14ac:dyDescent="0.25">
      <c r="B3" s="1">
        <v>2</v>
      </c>
      <c r="C3" s="5">
        <v>229.799713</v>
      </c>
      <c r="D3" s="5">
        <v>232.26486199999999</v>
      </c>
      <c r="E3" s="5">
        <f t="shared" si="0"/>
        <v>2.4651489999999967</v>
      </c>
      <c r="F3">
        <f t="shared" si="1"/>
        <v>231.0322875</v>
      </c>
      <c r="G3">
        <f>$G$80</f>
        <v>-1.2414876374536523</v>
      </c>
      <c r="H3">
        <f>$G$81</f>
        <v>4.3042585293455389</v>
      </c>
      <c r="I3">
        <f>$E$76</f>
        <v>1.5313854459459435</v>
      </c>
      <c r="J3">
        <f t="shared" si="2"/>
        <v>1.0613525346765524</v>
      </c>
      <c r="L3" s="16"/>
      <c r="O3">
        <f t="shared" ref="O3:O52" si="3">D3/C3</f>
        <v>1.0107273806734476</v>
      </c>
      <c r="Y3" s="5"/>
    </row>
    <row r="4" spans="2:26" x14ac:dyDescent="0.25">
      <c r="B4" s="1">
        <v>4</v>
      </c>
      <c r="C4" s="5">
        <v>231.85047900000001</v>
      </c>
      <c r="D4" s="5">
        <v>233.58544900000001</v>
      </c>
      <c r="E4" s="5">
        <f t="shared" si="0"/>
        <v>1.7349700000000041</v>
      </c>
      <c r="F4">
        <f t="shared" si="1"/>
        <v>232.71796399999999</v>
      </c>
      <c r="G4">
        <f>$G$80</f>
        <v>-1.2414876374536523</v>
      </c>
      <c r="H4">
        <f>$G$81</f>
        <v>4.3042585293455389</v>
      </c>
      <c r="I4">
        <f>$E$76</f>
        <v>1.5313854459459435</v>
      </c>
      <c r="J4">
        <f t="shared" si="2"/>
        <v>0.74275602672493701</v>
      </c>
      <c r="O4">
        <f t="shared" si="3"/>
        <v>1.0074831417536128</v>
      </c>
      <c r="Y4" s="5"/>
    </row>
    <row r="5" spans="2:26" x14ac:dyDescent="0.25">
      <c r="B5" s="1">
        <v>5</v>
      </c>
      <c r="C5" s="5">
        <v>231.378342</v>
      </c>
      <c r="D5" s="5">
        <v>233.61582899999999</v>
      </c>
      <c r="E5" s="5">
        <f t="shared" si="0"/>
        <v>2.2374869999999873</v>
      </c>
      <c r="F5">
        <f t="shared" si="1"/>
        <v>232.4970855</v>
      </c>
      <c r="G5">
        <f>$G$80</f>
        <v>-1.2414876374536523</v>
      </c>
      <c r="H5">
        <f>$G$81</f>
        <v>4.3042585293455389</v>
      </c>
      <c r="I5">
        <f>$E$76</f>
        <v>1.5313854459459435</v>
      </c>
      <c r="J5">
        <f t="shared" si="2"/>
        <v>0.95776343990799839</v>
      </c>
      <c r="O5">
        <f t="shared" si="3"/>
        <v>1.0096702525424786</v>
      </c>
      <c r="Y5" s="5"/>
    </row>
    <row r="6" spans="2:26" x14ac:dyDescent="0.25">
      <c r="B6" s="1">
        <v>6</v>
      </c>
      <c r="C6" s="5">
        <v>231.83068800000001</v>
      </c>
      <c r="D6" s="5">
        <v>233.37861599999999</v>
      </c>
      <c r="E6" s="5">
        <f t="shared" si="0"/>
        <v>1.5479279999999846</v>
      </c>
      <c r="F6">
        <f t="shared" si="1"/>
        <v>232.60465199999999</v>
      </c>
      <c r="G6">
        <f>$G$80</f>
        <v>-1.2414876374536523</v>
      </c>
      <c r="H6">
        <f>$G$81</f>
        <v>4.3042585293455389</v>
      </c>
      <c r="I6">
        <f>$E$76</f>
        <v>1.5313854459459435</v>
      </c>
      <c r="J6">
        <f t="shared" si="2"/>
        <v>0.6632689946194491</v>
      </c>
      <c r="O6">
        <f t="shared" si="3"/>
        <v>1.0066769762595018</v>
      </c>
      <c r="Y6" s="5"/>
    </row>
    <row r="7" spans="2:26" x14ac:dyDescent="0.25">
      <c r="B7" s="1">
        <v>7</v>
      </c>
      <c r="C7" s="5">
        <v>231.229004</v>
      </c>
      <c r="D7" s="5">
        <v>232.402344</v>
      </c>
      <c r="E7" s="5">
        <f t="shared" si="0"/>
        <v>1.1733399999999961</v>
      </c>
      <c r="F7">
        <f t="shared" si="1"/>
        <v>231.815674</v>
      </c>
      <c r="G7">
        <f>$G$80</f>
        <v>-1.2414876374536523</v>
      </c>
      <c r="H7">
        <f>$G$81</f>
        <v>4.3042585293455389</v>
      </c>
      <c r="I7">
        <f>$E$76</f>
        <v>1.5313854459459435</v>
      </c>
      <c r="J7">
        <f t="shared" si="2"/>
        <v>0.50487442587928288</v>
      </c>
      <c r="O7">
        <f t="shared" si="3"/>
        <v>1.0050743634219865</v>
      </c>
      <c r="Y7" s="5"/>
    </row>
    <row r="8" spans="2:26" x14ac:dyDescent="0.25">
      <c r="B8" s="1">
        <v>8</v>
      </c>
      <c r="C8" s="5">
        <v>233.57476800000001</v>
      </c>
      <c r="D8" s="5">
        <v>233.851135</v>
      </c>
      <c r="E8" s="5">
        <f t="shared" si="0"/>
        <v>0.27636699999999337</v>
      </c>
      <c r="F8">
        <f t="shared" si="1"/>
        <v>233.7129515</v>
      </c>
      <c r="G8">
        <f>$G$80</f>
        <v>-1.2414876374536523</v>
      </c>
      <c r="H8">
        <f>$G$81</f>
        <v>4.3042585293455389</v>
      </c>
      <c r="I8">
        <f>$E$76</f>
        <v>1.5313854459459435</v>
      </c>
      <c r="J8">
        <f t="shared" si="2"/>
        <v>0.11818073921257358</v>
      </c>
      <c r="O8">
        <f t="shared" si="3"/>
        <v>1.0011832057133843</v>
      </c>
      <c r="Y8" s="5"/>
    </row>
    <row r="9" spans="2:26" x14ac:dyDescent="0.25">
      <c r="B9" s="1">
        <v>9</v>
      </c>
      <c r="C9" s="5">
        <v>234.04743999999999</v>
      </c>
      <c r="D9" s="5">
        <v>231.416382</v>
      </c>
      <c r="E9" s="5">
        <f t="shared" si="0"/>
        <v>-2.6310579999999959</v>
      </c>
      <c r="F9">
        <f t="shared" si="1"/>
        <v>232.731911</v>
      </c>
      <c r="G9">
        <f>$G$80</f>
        <v>-1.2414876374536523</v>
      </c>
      <c r="H9">
        <f>$G$81</f>
        <v>4.3042585293455389</v>
      </c>
      <c r="I9">
        <f>$E$76</f>
        <v>1.5313854459459435</v>
      </c>
      <c r="J9">
        <f t="shared" si="2"/>
        <v>-1.1369367964624024</v>
      </c>
      <c r="O9">
        <f t="shared" si="3"/>
        <v>0.98875844145101521</v>
      </c>
      <c r="Y9" s="5"/>
    </row>
    <row r="10" spans="2:26" x14ac:dyDescent="0.25">
      <c r="B10" s="1">
        <v>10</v>
      </c>
      <c r="C10" s="5">
        <v>193.26460299999999</v>
      </c>
      <c r="D10" s="5">
        <v>196.252792</v>
      </c>
      <c r="E10" s="5">
        <f t="shared" si="0"/>
        <v>2.9881890000000055</v>
      </c>
      <c r="F10">
        <f t="shared" si="1"/>
        <v>194.75869749999998</v>
      </c>
      <c r="G10">
        <f>$G$80</f>
        <v>-1.2414876374536523</v>
      </c>
      <c r="H10">
        <f>$G$81</f>
        <v>4.3042585293455389</v>
      </c>
      <c r="I10">
        <f>$E$76</f>
        <v>1.5313854459459435</v>
      </c>
      <c r="J10">
        <f t="shared" si="2"/>
        <v>1.5226224144622644</v>
      </c>
      <c r="O10">
        <f t="shared" si="3"/>
        <v>1.0154616466420392</v>
      </c>
      <c r="Y10" s="5"/>
    </row>
    <row r="11" spans="2:26" x14ac:dyDescent="0.25">
      <c r="B11" s="1">
        <v>11</v>
      </c>
      <c r="C11" s="5">
        <v>196.822464</v>
      </c>
      <c r="D11" s="5">
        <v>198.43308999999999</v>
      </c>
      <c r="E11" s="5">
        <f t="shared" si="0"/>
        <v>1.6106259999999963</v>
      </c>
      <c r="F11">
        <f t="shared" si="1"/>
        <v>197.62777699999998</v>
      </c>
      <c r="G11">
        <f>$G$80</f>
        <v>-1.2414876374536523</v>
      </c>
      <c r="H11">
        <f>$G$81</f>
        <v>4.3042585293455389</v>
      </c>
      <c r="I11">
        <f>$E$76</f>
        <v>1.5313854459459435</v>
      </c>
      <c r="J11">
        <f t="shared" si="2"/>
        <v>0.81167208553774794</v>
      </c>
      <c r="O11">
        <f t="shared" si="3"/>
        <v>1.0081831411276305</v>
      </c>
      <c r="Y11" s="5"/>
    </row>
    <row r="12" spans="2:26" x14ac:dyDescent="0.25">
      <c r="B12" s="1">
        <v>12</v>
      </c>
      <c r="C12" s="5">
        <v>196.708313</v>
      </c>
      <c r="D12" s="5">
        <v>198.489441</v>
      </c>
      <c r="E12" s="5">
        <f t="shared" si="0"/>
        <v>1.7811279999999954</v>
      </c>
      <c r="F12">
        <f t="shared" si="1"/>
        <v>197.59887700000002</v>
      </c>
      <c r="G12">
        <f>$G$80</f>
        <v>-1.2414876374536523</v>
      </c>
      <c r="H12">
        <f>$G$81</f>
        <v>4.3042585293455389</v>
      </c>
      <c r="I12">
        <f>$E$76</f>
        <v>1.5313854459459435</v>
      </c>
      <c r="J12">
        <f t="shared" si="2"/>
        <v>0.8973414359104348</v>
      </c>
      <c r="O12">
        <f t="shared" si="3"/>
        <v>1.0090546656256465</v>
      </c>
      <c r="Y12" s="5"/>
    </row>
    <row r="13" spans="2:26" x14ac:dyDescent="0.25">
      <c r="B13" s="1">
        <v>13</v>
      </c>
      <c r="C13" s="5">
        <v>197.52522300000001</v>
      </c>
      <c r="D13" s="5">
        <v>196.94314600000001</v>
      </c>
      <c r="E13" s="5">
        <f t="shared" si="0"/>
        <v>-0.58207699999999818</v>
      </c>
      <c r="F13">
        <f t="shared" si="1"/>
        <v>197.23418450000003</v>
      </c>
      <c r="G13">
        <f>$G$80</f>
        <v>-1.2414876374536523</v>
      </c>
      <c r="H13">
        <f>$G$81</f>
        <v>4.3042585293455389</v>
      </c>
      <c r="I13">
        <f>$E$76</f>
        <v>1.5313854459459435</v>
      </c>
      <c r="J13">
        <f t="shared" si="2"/>
        <v>-0.29555585549547286</v>
      </c>
      <c r="O13">
        <f t="shared" si="3"/>
        <v>0.99705315102972947</v>
      </c>
      <c r="Y13" s="5"/>
    </row>
    <row r="14" spans="2:26" x14ac:dyDescent="0.25">
      <c r="B14" s="1">
        <v>14</v>
      </c>
      <c r="C14" s="5">
        <v>198.06542999999999</v>
      </c>
      <c r="D14" s="5">
        <v>195.60876500000001</v>
      </c>
      <c r="E14" s="5">
        <f t="shared" si="0"/>
        <v>-2.4566649999999868</v>
      </c>
      <c r="F14">
        <f t="shared" si="1"/>
        <v>196.8370975</v>
      </c>
      <c r="G14">
        <f>$G$80</f>
        <v>-1.2414876374536523</v>
      </c>
      <c r="H14">
        <f>$G$81</f>
        <v>4.3042585293455389</v>
      </c>
      <c r="I14">
        <f>$E$76</f>
        <v>1.5313854459459435</v>
      </c>
      <c r="J14">
        <f t="shared" si="2"/>
        <v>-1.2559074231668437</v>
      </c>
      <c r="O14">
        <f t="shared" si="3"/>
        <v>0.98759669973705155</v>
      </c>
      <c r="Y14" s="5"/>
    </row>
    <row r="15" spans="2:26" x14ac:dyDescent="0.25">
      <c r="B15" s="1">
        <v>15</v>
      </c>
      <c r="C15">
        <v>198.276993</v>
      </c>
      <c r="D15">
        <v>197.14825400000001</v>
      </c>
      <c r="E15" s="5">
        <f t="shared" si="0"/>
        <v>-1.1287389999999959</v>
      </c>
      <c r="F15">
        <f t="shared" si="1"/>
        <v>197.71262350000001</v>
      </c>
      <c r="G15">
        <f>$G$80</f>
        <v>-1.2414876374536523</v>
      </c>
      <c r="H15">
        <f>$G$81</f>
        <v>4.3042585293455389</v>
      </c>
      <c r="I15">
        <f>$E$76</f>
        <v>1.5313854459459435</v>
      </c>
      <c r="J15">
        <f t="shared" si="2"/>
        <v>-0.5725330948150299</v>
      </c>
      <c r="O15">
        <f t="shared" si="3"/>
        <v>0.99430726186169271</v>
      </c>
      <c r="Y15" s="5"/>
    </row>
    <row r="16" spans="2:26" x14ac:dyDescent="0.25">
      <c r="B16" s="1">
        <v>16</v>
      </c>
      <c r="C16">
        <v>197.29884300000001</v>
      </c>
      <c r="D16">
        <v>200.18867499999999</v>
      </c>
      <c r="E16" s="5">
        <f t="shared" si="0"/>
        <v>2.8898319999999842</v>
      </c>
      <c r="F16">
        <f t="shared" si="1"/>
        <v>198.74375900000001</v>
      </c>
      <c r="G16">
        <f>$G$80</f>
        <v>-1.2414876374536523</v>
      </c>
      <c r="H16">
        <f>$G$81</f>
        <v>4.3042585293455389</v>
      </c>
      <c r="I16">
        <f>$E$76</f>
        <v>1.5313854459459435</v>
      </c>
      <c r="J16">
        <f t="shared" si="2"/>
        <v>1.4435541870687663</v>
      </c>
      <c r="O16">
        <f t="shared" si="3"/>
        <v>1.014646978948579</v>
      </c>
      <c r="Y16" s="5"/>
    </row>
    <row r="17" spans="2:25" x14ac:dyDescent="0.25">
      <c r="B17" s="1">
        <v>17</v>
      </c>
      <c r="C17" s="21">
        <v>155.28002900000001</v>
      </c>
      <c r="D17" s="21">
        <v>155.67253099999999</v>
      </c>
      <c r="E17" s="5">
        <f t="shared" si="0"/>
        <v>0.39250199999997903</v>
      </c>
      <c r="F17">
        <f t="shared" si="1"/>
        <v>155.47628</v>
      </c>
      <c r="G17">
        <f>$G$80</f>
        <v>-1.2414876374536523</v>
      </c>
      <c r="H17">
        <f>$G$81</f>
        <v>4.3042585293455389</v>
      </c>
      <c r="I17">
        <f>$E$76</f>
        <v>1.5313854459459435</v>
      </c>
      <c r="J17">
        <f t="shared" si="2"/>
        <v>0.25213311396599508</v>
      </c>
      <c r="O17">
        <f t="shared" si="3"/>
        <v>1.002527704319272</v>
      </c>
      <c r="Y17" s="5"/>
    </row>
    <row r="18" spans="2:25" x14ac:dyDescent="0.25">
      <c r="B18" s="1">
        <v>19</v>
      </c>
      <c r="C18" s="21">
        <v>154.92207300000001</v>
      </c>
      <c r="D18" s="21">
        <v>154.296783</v>
      </c>
      <c r="E18" s="5">
        <f t="shared" si="0"/>
        <v>-0.62529000000000678</v>
      </c>
      <c r="F18">
        <f t="shared" si="1"/>
        <v>154.60942800000001</v>
      </c>
      <c r="G18">
        <f>$G$80</f>
        <v>-1.2414876374536523</v>
      </c>
      <c r="H18">
        <f>$G$81</f>
        <v>4.3042585293455389</v>
      </c>
      <c r="I18">
        <f>$E$76</f>
        <v>1.5313854459459435</v>
      </c>
      <c r="J18">
        <f t="shared" si="2"/>
        <v>-0.40525148213881218</v>
      </c>
      <c r="O18">
        <f t="shared" si="3"/>
        <v>0.9959638417696618</v>
      </c>
      <c r="Y18" s="5"/>
    </row>
    <row r="19" spans="2:25" x14ac:dyDescent="0.25">
      <c r="B19" s="1">
        <v>20</v>
      </c>
      <c r="C19" s="21">
        <v>154.636246</v>
      </c>
      <c r="D19" s="21">
        <v>153.58497600000001</v>
      </c>
      <c r="E19" s="5">
        <f t="shared" si="0"/>
        <v>-1.0512699999999882</v>
      </c>
      <c r="F19">
        <f t="shared" si="1"/>
        <v>154.11061100000001</v>
      </c>
      <c r="G19">
        <f>$G$80</f>
        <v>-1.2414876374536523</v>
      </c>
      <c r="H19">
        <f>$G$81</f>
        <v>4.3042585293455389</v>
      </c>
      <c r="I19">
        <f>$E$76</f>
        <v>1.5313854459459435</v>
      </c>
      <c r="J19">
        <f t="shared" si="2"/>
        <v>-0.6844875243526346</v>
      </c>
      <c r="O19">
        <f t="shared" si="3"/>
        <v>0.993201658555524</v>
      </c>
      <c r="Y19" s="5"/>
    </row>
    <row r="20" spans="2:25" x14ac:dyDescent="0.25">
      <c r="B20" s="1">
        <v>22</v>
      </c>
      <c r="C20" s="21">
        <v>156.66825900000001</v>
      </c>
      <c r="D20" s="21">
        <v>156.54466199999999</v>
      </c>
      <c r="E20" s="5">
        <f t="shared" si="0"/>
        <v>-0.12359700000001794</v>
      </c>
      <c r="F20">
        <f t="shared" si="1"/>
        <v>156.6064605</v>
      </c>
      <c r="G20">
        <f>$G$80</f>
        <v>-1.2414876374536523</v>
      </c>
      <c r="H20">
        <f>$G$81</f>
        <v>4.3042585293455389</v>
      </c>
      <c r="I20">
        <f>$E$76</f>
        <v>1.5313854459459435</v>
      </c>
      <c r="J20">
        <f t="shared" si="2"/>
        <v>-7.895318717416118E-2</v>
      </c>
      <c r="O20">
        <f t="shared" si="3"/>
        <v>0.99921109099706007</v>
      </c>
      <c r="Y20" s="5"/>
    </row>
    <row r="21" spans="2:25" x14ac:dyDescent="0.25">
      <c r="B21" s="1">
        <v>23</v>
      </c>
      <c r="C21">
        <v>156.98835800000001</v>
      </c>
      <c r="D21">
        <v>155.79878199999999</v>
      </c>
      <c r="E21" s="5">
        <f t="shared" si="0"/>
        <v>-1.1895760000000166</v>
      </c>
      <c r="F21">
        <f t="shared" si="1"/>
        <v>156.39357000000001</v>
      </c>
      <c r="G21">
        <f>$G$80</f>
        <v>-1.2414876374536523</v>
      </c>
      <c r="H21">
        <f>$G$81</f>
        <v>4.3042585293455389</v>
      </c>
      <c r="I21">
        <f>$E$76</f>
        <v>1.5313854459459435</v>
      </c>
      <c r="J21">
        <f t="shared" si="2"/>
        <v>-0.7635335685743786</v>
      </c>
      <c r="O21">
        <f t="shared" si="3"/>
        <v>0.99242252091075434</v>
      </c>
      <c r="Y21" s="5"/>
    </row>
    <row r="22" spans="2:25" x14ac:dyDescent="0.25">
      <c r="B22" s="1">
        <v>24</v>
      </c>
      <c r="C22">
        <v>156.081558</v>
      </c>
      <c r="D22">
        <v>155.716354</v>
      </c>
      <c r="E22" s="5">
        <f t="shared" si="0"/>
        <v>-0.36520400000000564</v>
      </c>
      <c r="F22">
        <f t="shared" si="1"/>
        <v>155.898956</v>
      </c>
      <c r="G22">
        <f>$G$80</f>
        <v>-1.2414876374536523</v>
      </c>
      <c r="H22">
        <f>$G$81</f>
        <v>4.3042585293455389</v>
      </c>
      <c r="I22">
        <f>$E$76</f>
        <v>1.5313854459459435</v>
      </c>
      <c r="J22">
        <f t="shared" si="2"/>
        <v>-0.23453156371745365</v>
      </c>
      <c r="O22">
        <f t="shared" si="3"/>
        <v>0.99766017199802681</v>
      </c>
      <c r="Y22" s="5"/>
    </row>
    <row r="23" spans="2:25" x14ac:dyDescent="0.25">
      <c r="B23" s="1">
        <v>25</v>
      </c>
      <c r="C23">
        <v>260.32519500000001</v>
      </c>
      <c r="D23">
        <v>260.60891700000002</v>
      </c>
      <c r="E23" s="5">
        <f t="shared" si="0"/>
        <v>0.28372200000001158</v>
      </c>
      <c r="F23">
        <f t="shared" si="1"/>
        <v>260.46705600000001</v>
      </c>
      <c r="G23">
        <f>$G$80</f>
        <v>-1.2414876374536523</v>
      </c>
      <c r="H23">
        <f>$G$81</f>
        <v>4.3042585293455389</v>
      </c>
      <c r="I23">
        <f>$E$76</f>
        <v>1.5313854459459435</v>
      </c>
      <c r="J23">
        <f t="shared" si="2"/>
        <v>0.10886887650126398</v>
      </c>
      <c r="O23">
        <f t="shared" si="3"/>
        <v>1.001089875300007</v>
      </c>
      <c r="Y23" s="5"/>
    </row>
    <row r="24" spans="2:25" x14ac:dyDescent="0.25">
      <c r="B24" s="1">
        <v>26</v>
      </c>
      <c r="C24">
        <v>258.644318</v>
      </c>
      <c r="D24">
        <v>260.58544899999998</v>
      </c>
      <c r="E24" s="5">
        <f t="shared" si="0"/>
        <v>1.9411309999999844</v>
      </c>
      <c r="F24">
        <f t="shared" si="1"/>
        <v>259.61488350000002</v>
      </c>
      <c r="G24">
        <f>$G$80</f>
        <v>-1.2414876374536523</v>
      </c>
      <c r="H24">
        <f>$G$81</f>
        <v>4.3042585293455389</v>
      </c>
      <c r="I24">
        <f>$E$76</f>
        <v>1.5313854459459435</v>
      </c>
      <c r="J24">
        <f t="shared" si="2"/>
        <v>0.74491150885404367</v>
      </c>
      <c r="O24">
        <f t="shared" si="3"/>
        <v>1.0075050208526135</v>
      </c>
      <c r="Y24" s="5"/>
    </row>
    <row r="25" spans="2:25" x14ac:dyDescent="0.25">
      <c r="B25" s="1">
        <v>27</v>
      </c>
      <c r="C25">
        <v>258.595978</v>
      </c>
      <c r="D25">
        <v>260.40121499999998</v>
      </c>
      <c r="E25" s="5">
        <f t="shared" si="0"/>
        <v>1.8052369999999769</v>
      </c>
      <c r="F25">
        <f t="shared" si="1"/>
        <v>259.49859649999996</v>
      </c>
      <c r="G25">
        <f>$G$80</f>
        <v>-1.2414876374536523</v>
      </c>
      <c r="H25">
        <f>$G$81</f>
        <v>4.3042585293455389</v>
      </c>
      <c r="I25">
        <f>$E$76</f>
        <v>1.5313854459459435</v>
      </c>
      <c r="J25">
        <f t="shared" si="2"/>
        <v>0.69325214169986771</v>
      </c>
      <c r="O25">
        <f t="shared" si="3"/>
        <v>1.0069809167720312</v>
      </c>
      <c r="Y25" s="5"/>
    </row>
    <row r="26" spans="2:25" x14ac:dyDescent="0.25">
      <c r="B26" s="1">
        <v>28</v>
      </c>
      <c r="C26">
        <v>259.23236100000003</v>
      </c>
      <c r="D26">
        <v>260.49728399999998</v>
      </c>
      <c r="E26" s="5">
        <f t="shared" si="0"/>
        <v>1.2649229999999534</v>
      </c>
      <c r="F26">
        <f t="shared" si="1"/>
        <v>259.8648225</v>
      </c>
      <c r="G26">
        <f>$G$80</f>
        <v>-1.2414876374536523</v>
      </c>
      <c r="H26">
        <f>$G$81</f>
        <v>4.3042585293455389</v>
      </c>
      <c r="I26">
        <f>$E$76</f>
        <v>1.5313854459459435</v>
      </c>
      <c r="J26">
        <f t="shared" si="2"/>
        <v>0.48558011069318996</v>
      </c>
      <c r="O26">
        <f t="shared" si="3"/>
        <v>1.0048794949639792</v>
      </c>
      <c r="Y26" s="5"/>
    </row>
    <row r="27" spans="2:25" x14ac:dyDescent="0.25">
      <c r="B27" s="1">
        <v>29</v>
      </c>
      <c r="C27">
        <v>260.70294200000001</v>
      </c>
      <c r="D27">
        <v>260.15893599999998</v>
      </c>
      <c r="E27" s="5">
        <f t="shared" si="0"/>
        <v>-0.54400600000002441</v>
      </c>
      <c r="F27">
        <f t="shared" si="1"/>
        <v>260.43093899999997</v>
      </c>
      <c r="G27">
        <f>$G$80</f>
        <v>-1.2414876374536523</v>
      </c>
      <c r="H27">
        <f>$G$81</f>
        <v>4.3042585293455389</v>
      </c>
      <c r="I27">
        <f>$E$76</f>
        <v>1.5313854459459435</v>
      </c>
      <c r="J27">
        <f t="shared" si="2"/>
        <v>-0.20910525249074069</v>
      </c>
      <c r="O27">
        <f t="shared" si="3"/>
        <v>0.99791331085170487</v>
      </c>
      <c r="Y27" s="5"/>
    </row>
    <row r="28" spans="2:25" x14ac:dyDescent="0.25">
      <c r="B28" s="1">
        <v>30</v>
      </c>
      <c r="C28">
        <v>258.201324</v>
      </c>
      <c r="D28">
        <v>260.595978</v>
      </c>
      <c r="E28" s="5">
        <f t="shared" si="0"/>
        <v>2.3946540000000027</v>
      </c>
      <c r="F28">
        <f t="shared" si="1"/>
        <v>259.39865099999997</v>
      </c>
      <c r="G28">
        <f>$G$80</f>
        <v>-1.2414876374536523</v>
      </c>
      <c r="H28">
        <f>$G$81</f>
        <v>4.3042585293455389</v>
      </c>
      <c r="I28">
        <f>$E$76</f>
        <v>1.5313854459459435</v>
      </c>
      <c r="J28">
        <f t="shared" si="2"/>
        <v>0.91891441240892924</v>
      </c>
      <c r="O28">
        <f t="shared" si="3"/>
        <v>1.0092743676248539</v>
      </c>
      <c r="Y28" s="5"/>
    </row>
    <row r="29" spans="2:25" x14ac:dyDescent="0.25">
      <c r="B29" s="1">
        <v>31</v>
      </c>
      <c r="C29">
        <v>258.12185699999998</v>
      </c>
      <c r="D29">
        <v>260.05181900000002</v>
      </c>
      <c r="E29" s="5">
        <f t="shared" si="0"/>
        <v>1.9299620000000459</v>
      </c>
      <c r="F29">
        <f t="shared" si="1"/>
        <v>259.086838</v>
      </c>
      <c r="G29">
        <f>$G$80</f>
        <v>-1.2414876374536523</v>
      </c>
      <c r="H29">
        <f>$G$81</f>
        <v>4.3042585293455389</v>
      </c>
      <c r="I29">
        <f>$E$76</f>
        <v>1.5313854459459435</v>
      </c>
      <c r="J29">
        <f t="shared" si="2"/>
        <v>0.74214516453739776</v>
      </c>
      <c r="O29">
        <f t="shared" si="3"/>
        <v>1.0074769414044624</v>
      </c>
      <c r="Y29" s="5"/>
    </row>
    <row r="30" spans="2:25" x14ac:dyDescent="0.25">
      <c r="B30" s="1">
        <v>32</v>
      </c>
      <c r="C30">
        <v>259.91326900000001</v>
      </c>
      <c r="D30">
        <v>260.53128099999998</v>
      </c>
      <c r="E30" s="5">
        <f t="shared" si="0"/>
        <v>0.6180119999999647</v>
      </c>
      <c r="F30">
        <f t="shared" si="1"/>
        <v>260.22227499999997</v>
      </c>
      <c r="G30">
        <f>$G$80</f>
        <v>-1.2414876374536523</v>
      </c>
      <c r="H30">
        <f>$G$81</f>
        <v>4.3042585293455389</v>
      </c>
      <c r="I30">
        <f>$E$76</f>
        <v>1.5313854459459435</v>
      </c>
      <c r="J30">
        <f t="shared" si="2"/>
        <v>0.23721220639143317</v>
      </c>
      <c r="O30">
        <f t="shared" si="3"/>
        <v>1.0023777624065817</v>
      </c>
      <c r="Y30" s="5"/>
    </row>
    <row r="31" spans="2:25" x14ac:dyDescent="0.25">
      <c r="B31" s="1">
        <v>34</v>
      </c>
      <c r="C31">
        <v>238.439514</v>
      </c>
      <c r="D31">
        <v>240.59208699999999</v>
      </c>
      <c r="E31" s="5">
        <f t="shared" si="0"/>
        <v>2.1525729999999896</v>
      </c>
      <c r="F31">
        <f t="shared" si="1"/>
        <v>239.51580050000001</v>
      </c>
      <c r="G31">
        <f>$G$80</f>
        <v>-1.2414876374536523</v>
      </c>
      <c r="H31">
        <f>$G$81</f>
        <v>4.3042585293455389</v>
      </c>
      <c r="I31">
        <f>$E$76</f>
        <v>1.5313854459459435</v>
      </c>
      <c r="J31">
        <f t="shared" si="2"/>
        <v>0.8946981701854515</v>
      </c>
      <c r="O31">
        <f t="shared" si="3"/>
        <v>1.0090277528413347</v>
      </c>
      <c r="Y31" s="5"/>
    </row>
    <row r="32" spans="2:25" x14ac:dyDescent="0.25">
      <c r="B32" s="1">
        <v>35</v>
      </c>
      <c r="C32">
        <v>238.42915300000001</v>
      </c>
      <c r="D32">
        <v>239.704193</v>
      </c>
      <c r="E32" s="5">
        <f t="shared" si="0"/>
        <v>1.27503999999999</v>
      </c>
      <c r="F32">
        <f t="shared" si="1"/>
        <v>239.06667300000001</v>
      </c>
      <c r="G32">
        <f>$G$80</f>
        <v>-1.2414876374536523</v>
      </c>
      <c r="H32">
        <f>$G$81</f>
        <v>4.3042585293455389</v>
      </c>
      <c r="I32">
        <f>$E$76</f>
        <v>1.5313854459459435</v>
      </c>
      <c r="J32">
        <f t="shared" si="2"/>
        <v>0.53192227638670875</v>
      </c>
      <c r="O32">
        <f t="shared" si="3"/>
        <v>1.0053476682023024</v>
      </c>
      <c r="Y32" s="5"/>
    </row>
    <row r="33" spans="2:25" x14ac:dyDescent="0.25">
      <c r="B33" s="1">
        <v>36</v>
      </c>
      <c r="C33">
        <v>238.51036099999999</v>
      </c>
      <c r="D33">
        <v>240.816757</v>
      </c>
      <c r="E33" s="5">
        <f t="shared" si="0"/>
        <v>2.3063960000000066</v>
      </c>
      <c r="F33">
        <f t="shared" si="1"/>
        <v>239.66355899999999</v>
      </c>
      <c r="G33">
        <f>$G$80</f>
        <v>-1.2414876374536523</v>
      </c>
      <c r="H33">
        <f>$G$81</f>
        <v>4.3042585293455389</v>
      </c>
      <c r="I33">
        <f>$E$76</f>
        <v>1.5313854459459435</v>
      </c>
      <c r="J33">
        <f t="shared" si="2"/>
        <v>0.95773899986536515</v>
      </c>
      <c r="O33">
        <f t="shared" si="3"/>
        <v>1.0096700033924313</v>
      </c>
      <c r="Y33" s="5"/>
    </row>
    <row r="34" spans="2:25" x14ac:dyDescent="0.25">
      <c r="B34" s="1">
        <v>37</v>
      </c>
      <c r="C34">
        <v>238.58422899999999</v>
      </c>
      <c r="D34">
        <v>239.90782200000001</v>
      </c>
      <c r="E34" s="5">
        <f t="shared" si="0"/>
        <v>1.3235930000000167</v>
      </c>
      <c r="F34">
        <f t="shared" si="1"/>
        <v>239.2460255</v>
      </c>
      <c r="G34">
        <f>$G$80</f>
        <v>-1.2414876374536523</v>
      </c>
      <c r="H34">
        <f>$G$81</f>
        <v>4.3042585293455389</v>
      </c>
      <c r="I34">
        <f>$E$76</f>
        <v>1.5313854459459435</v>
      </c>
      <c r="J34">
        <f t="shared" si="2"/>
        <v>0.55170898096020249</v>
      </c>
      <c r="O34">
        <f t="shared" si="3"/>
        <v>1.0055476969519221</v>
      </c>
      <c r="Y34" s="5"/>
    </row>
    <row r="35" spans="2:25" x14ac:dyDescent="0.25">
      <c r="B35" s="1">
        <v>38</v>
      </c>
      <c r="C35">
        <v>238.68400600000001</v>
      </c>
      <c r="D35">
        <v>240.10318000000001</v>
      </c>
      <c r="E35" s="5">
        <f t="shared" si="0"/>
        <v>1.4191739999999982</v>
      </c>
      <c r="F35">
        <f t="shared" si="1"/>
        <v>239.39359300000001</v>
      </c>
      <c r="G35">
        <f>$G$80</f>
        <v>-1.2414876374536523</v>
      </c>
      <c r="H35">
        <f>$G$81</f>
        <v>4.3042585293455389</v>
      </c>
      <c r="I35">
        <f>$E$76</f>
        <v>1.5313854459459435</v>
      </c>
      <c r="J35">
        <f t="shared" si="2"/>
        <v>0.59106838984806376</v>
      </c>
      <c r="O35">
        <f t="shared" si="3"/>
        <v>1.0059458278071636</v>
      </c>
      <c r="Y35" s="5"/>
    </row>
    <row r="36" spans="2:25" x14ac:dyDescent="0.25">
      <c r="B36" s="1">
        <v>39</v>
      </c>
      <c r="C36">
        <v>238.90086400000001</v>
      </c>
      <c r="D36">
        <v>239.64355499999999</v>
      </c>
      <c r="E36" s="5">
        <f t="shared" si="0"/>
        <v>0.74269099999997934</v>
      </c>
      <c r="F36">
        <f t="shared" si="1"/>
        <v>239.2722095</v>
      </c>
      <c r="G36">
        <f>$G$80</f>
        <v>-1.2414876374536523</v>
      </c>
      <c r="H36">
        <f>$G$81</f>
        <v>4.3042585293455389</v>
      </c>
      <c r="I36">
        <f>$E$76</f>
        <v>1.5313854459459435</v>
      </c>
      <c r="J36">
        <f t="shared" si="2"/>
        <v>0.30991486501691201</v>
      </c>
      <c r="O36">
        <f t="shared" si="3"/>
        <v>1.0031087832315249</v>
      </c>
      <c r="Y36" s="5"/>
    </row>
    <row r="37" spans="2:25" x14ac:dyDescent="0.25">
      <c r="B37" s="1">
        <v>40</v>
      </c>
      <c r="C37">
        <v>238.83239699999999</v>
      </c>
      <c r="D37">
        <v>239.93151900000001</v>
      </c>
      <c r="E37" s="5">
        <f t="shared" si="0"/>
        <v>1.0991220000000226</v>
      </c>
      <c r="F37">
        <f t="shared" si="1"/>
        <v>239.381958</v>
      </c>
      <c r="G37">
        <f>$G$80</f>
        <v>-1.2414876374536523</v>
      </c>
      <c r="H37">
        <f>$G$81</f>
        <v>4.3042585293455389</v>
      </c>
      <c r="I37">
        <f>$E$76</f>
        <v>1.5313854459459435</v>
      </c>
      <c r="J37">
        <f t="shared" si="2"/>
        <v>0.45809821259874678</v>
      </c>
      <c r="O37">
        <f t="shared" si="3"/>
        <v>1.0046020640993694</v>
      </c>
      <c r="Y37" s="5"/>
    </row>
    <row r="38" spans="2:25" x14ac:dyDescent="0.25">
      <c r="B38" s="1">
        <v>41</v>
      </c>
      <c r="C38">
        <v>229.336761</v>
      </c>
      <c r="D38">
        <v>231.48640399999999</v>
      </c>
      <c r="E38" s="5">
        <f t="shared" si="0"/>
        <v>2.1496429999999975</v>
      </c>
      <c r="F38">
        <f t="shared" si="1"/>
        <v>230.41158250000001</v>
      </c>
      <c r="G38">
        <f>$G$80</f>
        <v>-1.2414876374536523</v>
      </c>
      <c r="H38">
        <f>$G$81</f>
        <v>4.3042585293455389</v>
      </c>
      <c r="I38">
        <f>$E$76</f>
        <v>1.5313854459459435</v>
      </c>
      <c r="J38">
        <f t="shared" si="2"/>
        <v>0.92862602850748743</v>
      </c>
      <c r="O38">
        <f t="shared" si="3"/>
        <v>1.0093733032184928</v>
      </c>
      <c r="Y38" s="5"/>
    </row>
    <row r="39" spans="2:25" x14ac:dyDescent="0.25">
      <c r="B39" s="1">
        <v>42</v>
      </c>
      <c r="C39">
        <v>229.02783199999999</v>
      </c>
      <c r="D39">
        <v>231.36842300000001</v>
      </c>
      <c r="E39" s="5">
        <f t="shared" si="0"/>
        <v>2.3405910000000176</v>
      </c>
      <c r="F39">
        <f t="shared" si="1"/>
        <v>230.1981275</v>
      </c>
      <c r="G39">
        <f>$G$80</f>
        <v>-1.2414876374536523</v>
      </c>
      <c r="H39">
        <f>$G$81</f>
        <v>4.3042585293455389</v>
      </c>
      <c r="I39">
        <f>$E$76</f>
        <v>1.5313854459459435</v>
      </c>
      <c r="J39">
        <f t="shared" si="2"/>
        <v>1.0116294045882042</v>
      </c>
      <c r="O39">
        <f t="shared" si="3"/>
        <v>1.0102196793270086</v>
      </c>
      <c r="Y39" s="5"/>
    </row>
    <row r="40" spans="2:25" x14ac:dyDescent="0.25">
      <c r="B40" s="1">
        <v>43</v>
      </c>
      <c r="C40">
        <v>229.488022</v>
      </c>
      <c r="D40">
        <v>231.71945199999999</v>
      </c>
      <c r="E40" s="5">
        <f t="shared" si="0"/>
        <v>2.2314299999999889</v>
      </c>
      <c r="F40">
        <f t="shared" si="1"/>
        <v>230.603737</v>
      </c>
      <c r="G40">
        <f>$G$80</f>
        <v>-1.2414876374536523</v>
      </c>
      <c r="H40">
        <f>$G$81</f>
        <v>4.3042585293455389</v>
      </c>
      <c r="I40">
        <f>$E$76</f>
        <v>1.5313854459459435</v>
      </c>
      <c r="J40">
        <f t="shared" si="2"/>
        <v>0.96298777713318129</v>
      </c>
      <c r="O40">
        <f t="shared" si="3"/>
        <v>1.00972351402288</v>
      </c>
      <c r="Y40" s="5"/>
    </row>
    <row r="41" spans="2:25" x14ac:dyDescent="0.25">
      <c r="B41" s="1">
        <v>45</v>
      </c>
      <c r="C41">
        <v>229.070663</v>
      </c>
      <c r="D41">
        <v>230.62377900000001</v>
      </c>
      <c r="E41" s="5">
        <f t="shared" si="0"/>
        <v>1.553116000000017</v>
      </c>
      <c r="F41">
        <f t="shared" si="1"/>
        <v>229.84722099999999</v>
      </c>
      <c r="G41">
        <f>$G$80</f>
        <v>-1.2414876374536523</v>
      </c>
      <c r="H41">
        <f>$G$81</f>
        <v>4.3042585293455389</v>
      </c>
      <c r="I41">
        <f>$E$76</f>
        <v>1.5313854459459435</v>
      </c>
      <c r="J41">
        <f t="shared" si="2"/>
        <v>0.67344139738513997</v>
      </c>
      <c r="O41">
        <f t="shared" si="3"/>
        <v>1.0067800737975776</v>
      </c>
      <c r="Y41" s="5"/>
    </row>
    <row r="42" spans="2:25" s="5" customFormat="1" x14ac:dyDescent="0.25">
      <c r="B42" s="1">
        <v>47</v>
      </c>
      <c r="C42" s="5">
        <v>229.45208700000001</v>
      </c>
      <c r="D42" s="5">
        <v>232.45689400000001</v>
      </c>
      <c r="E42" s="5">
        <f t="shared" si="0"/>
        <v>3.0048069999999996</v>
      </c>
      <c r="F42" s="5">
        <f t="shared" si="1"/>
        <v>230.95449050000002</v>
      </c>
      <c r="G42">
        <f>$G$80</f>
        <v>-1.2414876374536523</v>
      </c>
      <c r="H42">
        <f>$G$81</f>
        <v>4.3042585293455389</v>
      </c>
      <c r="I42">
        <f>$E$76</f>
        <v>1.5313854459459435</v>
      </c>
      <c r="J42">
        <f t="shared" si="2"/>
        <v>1.2926297638649509</v>
      </c>
      <c r="O42">
        <f t="shared" si="3"/>
        <v>1.0130955749380479</v>
      </c>
      <c r="W42"/>
      <c r="X42"/>
    </row>
    <row r="43" spans="2:25" s="5" customFormat="1" x14ac:dyDescent="0.25">
      <c r="B43" s="1">
        <v>48</v>
      </c>
      <c r="C43" s="5">
        <v>229.20594800000001</v>
      </c>
      <c r="D43" s="5">
        <v>232.38140899999999</v>
      </c>
      <c r="E43" s="5">
        <f t="shared" si="0"/>
        <v>3.1754609999999843</v>
      </c>
      <c r="F43" s="5">
        <f t="shared" si="1"/>
        <v>230.7936785</v>
      </c>
      <c r="G43">
        <f>$G$80</f>
        <v>-1.2414876374536523</v>
      </c>
      <c r="H43">
        <f>$G$81</f>
        <v>4.3042585293455389</v>
      </c>
      <c r="I43">
        <f>$E$76</f>
        <v>1.5313854459459435</v>
      </c>
      <c r="J43">
        <f t="shared" si="2"/>
        <v>1.3664866796637696</v>
      </c>
      <c r="O43">
        <f t="shared" si="3"/>
        <v>1.0138541823530687</v>
      </c>
      <c r="W43"/>
      <c r="X43"/>
    </row>
    <row r="44" spans="2:25" x14ac:dyDescent="0.25">
      <c r="B44" s="1">
        <v>49</v>
      </c>
      <c r="C44">
        <v>229.40454099999999</v>
      </c>
      <c r="D44">
        <v>232.417618</v>
      </c>
      <c r="E44" s="5">
        <f t="shared" si="0"/>
        <v>3.0130770000000098</v>
      </c>
      <c r="F44">
        <f t="shared" si="1"/>
        <v>230.9110795</v>
      </c>
      <c r="G44">
        <f>$G$80</f>
        <v>-1.2414876374536523</v>
      </c>
      <c r="H44">
        <f>$G$81</f>
        <v>4.3042585293455389</v>
      </c>
      <c r="I44">
        <f>$E$76</f>
        <v>1.5313854459459435</v>
      </c>
      <c r="J44">
        <f t="shared" si="2"/>
        <v>1.2964064540064297</v>
      </c>
      <c r="O44">
        <f t="shared" si="3"/>
        <v>1.013134338958007</v>
      </c>
      <c r="Y44" s="5"/>
    </row>
    <row r="45" spans="2:25" x14ac:dyDescent="0.25">
      <c r="B45" s="1">
        <v>50</v>
      </c>
      <c r="C45">
        <v>232.40473900000001</v>
      </c>
      <c r="D45">
        <v>234.76310699999999</v>
      </c>
      <c r="E45" s="5">
        <f t="shared" si="0"/>
        <v>2.3583679999999845</v>
      </c>
      <c r="F45">
        <f t="shared" si="1"/>
        <v>233.583923</v>
      </c>
      <c r="G45">
        <f>$G$80</f>
        <v>-1.2414876374536523</v>
      </c>
      <c r="H45">
        <f>$G$81</f>
        <v>4.3042585293455389</v>
      </c>
      <c r="I45">
        <f>$E$76</f>
        <v>1.5313854459459435</v>
      </c>
      <c r="J45">
        <f t="shared" si="2"/>
        <v>1.00457351674085</v>
      </c>
      <c r="O45">
        <f t="shared" si="3"/>
        <v>1.0101476760334047</v>
      </c>
      <c r="Y45" s="5"/>
    </row>
    <row r="46" spans="2:25" x14ac:dyDescent="0.25">
      <c r="B46" s="1">
        <v>52</v>
      </c>
      <c r="C46">
        <v>233.122635</v>
      </c>
      <c r="D46">
        <v>235.167969</v>
      </c>
      <c r="E46" s="5">
        <f t="shared" si="0"/>
        <v>2.0453339999999969</v>
      </c>
      <c r="F46">
        <f>AVERAGE(C46,D46)</f>
        <v>234.14530200000002</v>
      </c>
      <c r="G46">
        <f>$G$80</f>
        <v>-1.2414876374536523</v>
      </c>
      <c r="H46">
        <f>$G$81</f>
        <v>4.3042585293455389</v>
      </c>
      <c r="I46">
        <f>$E$76</f>
        <v>1.5313854459459435</v>
      </c>
      <c r="J46">
        <f t="shared" si="2"/>
        <v>0.86973324160485344</v>
      </c>
      <c r="O46">
        <f t="shared" si="3"/>
        <v>1.0087736396768165</v>
      </c>
      <c r="Y46" s="5"/>
    </row>
    <row r="47" spans="2:25" x14ac:dyDescent="0.25">
      <c r="B47" s="1">
        <v>53</v>
      </c>
      <c r="C47">
        <v>231.92880199999999</v>
      </c>
      <c r="D47">
        <v>235.19216900000001</v>
      </c>
      <c r="E47" s="5">
        <f t="shared" si="0"/>
        <v>3.2633670000000166</v>
      </c>
      <c r="F47">
        <f t="shared" ref="F47:F61" si="4">AVERAGE(C47,D47)</f>
        <v>233.5604855</v>
      </c>
      <c r="G47">
        <f>$G$80</f>
        <v>-1.2414876374536523</v>
      </c>
      <c r="H47">
        <f>$G$81</f>
        <v>4.3042585293455389</v>
      </c>
      <c r="I47">
        <f>$E$76</f>
        <v>1.5313854459459435</v>
      </c>
      <c r="J47">
        <f t="shared" si="2"/>
        <v>1.3875321673656646</v>
      </c>
      <c r="O47">
        <f t="shared" si="3"/>
        <v>1.0140705551525249</v>
      </c>
      <c r="Y47" s="5"/>
    </row>
    <row r="48" spans="2:25" x14ac:dyDescent="0.25">
      <c r="B48" s="1">
        <v>54</v>
      </c>
      <c r="C48">
        <v>231.83119199999999</v>
      </c>
      <c r="D48">
        <v>235.17309599999999</v>
      </c>
      <c r="E48" s="5">
        <f t="shared" si="0"/>
        <v>3.3419039999999995</v>
      </c>
      <c r="F48">
        <f t="shared" si="4"/>
        <v>233.50214399999999</v>
      </c>
      <c r="G48">
        <f>$G$80</f>
        <v>-1.2414876374536523</v>
      </c>
      <c r="H48">
        <f>$G$81</f>
        <v>4.3042585293455389</v>
      </c>
      <c r="I48">
        <f>$E$76</f>
        <v>1.5313854459459435</v>
      </c>
      <c r="J48">
        <f>(E48/D48)*100</f>
        <v>1.4210401006074265</v>
      </c>
      <c r="O48">
        <f t="shared" si="3"/>
        <v>1.0144152474529828</v>
      </c>
      <c r="Y48" s="5"/>
    </row>
    <row r="49" spans="2:25" x14ac:dyDescent="0.25">
      <c r="B49" s="1">
        <v>55</v>
      </c>
      <c r="C49">
        <v>233.005188</v>
      </c>
      <c r="D49">
        <v>234.816742</v>
      </c>
      <c r="E49" s="5">
        <f t="shared" si="0"/>
        <v>1.811554000000001</v>
      </c>
      <c r="F49">
        <f t="shared" si="4"/>
        <v>233.910965</v>
      </c>
      <c r="G49">
        <f>$G$80</f>
        <v>-1.2414876374536523</v>
      </c>
      <c r="H49">
        <f>$G$81</f>
        <v>4.3042585293455389</v>
      </c>
      <c r="I49">
        <f>$E$76</f>
        <v>1.5313854459459435</v>
      </c>
      <c r="J49">
        <f t="shared" si="2"/>
        <v>0.77147565568386978</v>
      </c>
      <c r="O49">
        <f t="shared" si="3"/>
        <v>1.0077747367582219</v>
      </c>
      <c r="Y49" s="5"/>
    </row>
    <row r="50" spans="2:25" x14ac:dyDescent="0.25">
      <c r="B50" s="1">
        <v>56</v>
      </c>
      <c r="C50">
        <v>231.804733</v>
      </c>
      <c r="D50">
        <v>235.78474399999999</v>
      </c>
      <c r="E50" s="5">
        <f t="shared" si="0"/>
        <v>3.9800109999999904</v>
      </c>
      <c r="F50">
        <f t="shared" si="4"/>
        <v>233.79473849999999</v>
      </c>
      <c r="G50">
        <f>$G$80</f>
        <v>-1.2414876374536523</v>
      </c>
      <c r="H50">
        <f>$G$81</f>
        <v>4.3042585293455389</v>
      </c>
      <c r="I50">
        <f>$E$76</f>
        <v>1.5313854459459435</v>
      </c>
      <c r="J50">
        <f t="shared" si="2"/>
        <v>1.6879849529195963</v>
      </c>
      <c r="O50">
        <f t="shared" si="3"/>
        <v>1.0171696709920068</v>
      </c>
      <c r="Y50" s="5"/>
    </row>
    <row r="51" spans="2:25" x14ac:dyDescent="0.25">
      <c r="B51" s="1">
        <v>57</v>
      </c>
      <c r="C51">
        <v>232.32969700000001</v>
      </c>
      <c r="D51">
        <v>235.27387999999999</v>
      </c>
      <c r="E51" s="5">
        <f t="shared" si="0"/>
        <v>2.9441829999999811</v>
      </c>
      <c r="F51">
        <f t="shared" si="4"/>
        <v>233.80178849999999</v>
      </c>
      <c r="G51">
        <f>$G$80</f>
        <v>-1.2414876374536523</v>
      </c>
      <c r="H51">
        <f>$G$81</f>
        <v>4.3042585293455389</v>
      </c>
      <c r="I51">
        <f>$E$76</f>
        <v>1.5313854459459435</v>
      </c>
      <c r="J51">
        <f t="shared" si="2"/>
        <v>1.2513854066588188</v>
      </c>
      <c r="O51">
        <f t="shared" si="3"/>
        <v>1.0126724350697189</v>
      </c>
      <c r="Y51" s="5"/>
    </row>
    <row r="52" spans="2:25" x14ac:dyDescent="0.25">
      <c r="B52" s="1">
        <v>58</v>
      </c>
      <c r="C52">
        <v>232.24340799999999</v>
      </c>
      <c r="D52">
        <v>235.57063299999999</v>
      </c>
      <c r="E52" s="5">
        <f t="shared" ref="E52:E75" si="5">D52-C52</f>
        <v>3.3272249999999985</v>
      </c>
      <c r="F52">
        <f t="shared" si="4"/>
        <v>233.90702049999999</v>
      </c>
      <c r="G52">
        <f>$G$80</f>
        <v>-1.2414876374536523</v>
      </c>
      <c r="H52">
        <f>$G$81</f>
        <v>4.3042585293455389</v>
      </c>
      <c r="I52">
        <f>$E$76</f>
        <v>1.5313854459459435</v>
      </c>
      <c r="J52">
        <f t="shared" ref="J52:J74" si="6">(E52/D52)*100</f>
        <v>1.4124107736298348</v>
      </c>
      <c r="O52">
        <f t="shared" si="3"/>
        <v>1.0143264561463894</v>
      </c>
      <c r="Y52" s="5"/>
    </row>
    <row r="53" spans="2:25" x14ac:dyDescent="0.25">
      <c r="B53" s="1">
        <v>59</v>
      </c>
      <c r="C53">
        <v>192.41786200000001</v>
      </c>
      <c r="D53">
        <v>194.29884300000001</v>
      </c>
      <c r="E53" s="5">
        <f t="shared" si="5"/>
        <v>1.8809809999999914</v>
      </c>
      <c r="F53">
        <f t="shared" si="4"/>
        <v>193.35835250000002</v>
      </c>
      <c r="G53">
        <f>$G$80</f>
        <v>-1.2414876374536523</v>
      </c>
      <c r="H53">
        <f>$G$81</f>
        <v>4.3042585293455389</v>
      </c>
      <c r="I53">
        <f>$E$76</f>
        <v>1.5313854459459435</v>
      </c>
      <c r="J53">
        <f t="shared" si="6"/>
        <v>0.96808656755613887</v>
      </c>
      <c r="O53">
        <f t="shared" ref="O53:O75" si="7">D53/C53</f>
        <v>1.0097755009875331</v>
      </c>
      <c r="Y53" s="5"/>
    </row>
    <row r="54" spans="2:25" s="10" customFormat="1" x14ac:dyDescent="0.25">
      <c r="B54" s="1">
        <v>60</v>
      </c>
      <c r="C54" s="10">
        <v>192.56021100000001</v>
      </c>
      <c r="D54" s="10">
        <v>194.12202500000001</v>
      </c>
      <c r="E54" s="5">
        <f t="shared" si="5"/>
        <v>1.5618139999999983</v>
      </c>
      <c r="F54">
        <f t="shared" si="4"/>
        <v>193.34111799999999</v>
      </c>
      <c r="G54">
        <f>$G$80</f>
        <v>-1.2414876374536523</v>
      </c>
      <c r="H54">
        <f>$G$81</f>
        <v>4.3042585293455389</v>
      </c>
      <c r="I54">
        <f>$E$76</f>
        <v>1.5313854459459435</v>
      </c>
      <c r="J54">
        <f t="shared" si="6"/>
        <v>0.80455270338334783</v>
      </c>
      <c r="O54">
        <f t="shared" si="7"/>
        <v>1.0081107825541384</v>
      </c>
      <c r="Y54" s="2"/>
    </row>
    <row r="55" spans="2:25" s="10" customFormat="1" x14ac:dyDescent="0.25">
      <c r="B55" s="1">
        <v>61</v>
      </c>
      <c r="C55" s="10">
        <v>192.258972</v>
      </c>
      <c r="D55" s="10">
        <v>193.91734299999999</v>
      </c>
      <c r="E55" s="5">
        <f t="shared" si="5"/>
        <v>1.6583709999999883</v>
      </c>
      <c r="F55">
        <f t="shared" si="4"/>
        <v>193.08815749999999</v>
      </c>
      <c r="G55">
        <f>$G$80</f>
        <v>-1.2414876374536523</v>
      </c>
      <c r="H55">
        <f>$G$81</f>
        <v>4.3042585293455389</v>
      </c>
      <c r="I55">
        <f>$E$76</f>
        <v>1.5313854459459435</v>
      </c>
      <c r="J55">
        <f t="shared" si="6"/>
        <v>0.85519478265540605</v>
      </c>
      <c r="O55">
        <f t="shared" si="7"/>
        <v>1.008625714486812</v>
      </c>
      <c r="Y55" s="2"/>
    </row>
    <row r="56" spans="2:25" s="10" customFormat="1" x14ac:dyDescent="0.25">
      <c r="B56" s="1">
        <v>62</v>
      </c>
      <c r="C56" s="10">
        <v>192.44293200000001</v>
      </c>
      <c r="D56" s="10">
        <v>194.670151</v>
      </c>
      <c r="E56" s="5">
        <f t="shared" si="5"/>
        <v>2.227218999999991</v>
      </c>
      <c r="F56">
        <f t="shared" si="4"/>
        <v>193.55654150000001</v>
      </c>
      <c r="G56">
        <f>$G$80</f>
        <v>-1.2414876374536523</v>
      </c>
      <c r="H56">
        <f>$G$81</f>
        <v>4.3042585293455389</v>
      </c>
      <c r="I56">
        <f>$E$76</f>
        <v>1.5313854459459435</v>
      </c>
      <c r="J56">
        <f t="shared" si="6"/>
        <v>1.1440988711207147</v>
      </c>
      <c r="O56">
        <f t="shared" si="7"/>
        <v>1.011573399848221</v>
      </c>
      <c r="Y56" s="2"/>
    </row>
    <row r="57" spans="2:25" s="10" customFormat="1" x14ac:dyDescent="0.25">
      <c r="B57" s="1">
        <v>63</v>
      </c>
      <c r="C57" s="10">
        <v>191.76147499999999</v>
      </c>
      <c r="D57" s="10">
        <v>194.68528699999999</v>
      </c>
      <c r="E57" s="5">
        <f t="shared" si="5"/>
        <v>2.9238119999999981</v>
      </c>
      <c r="F57">
        <f t="shared" si="4"/>
        <v>193.22338099999999</v>
      </c>
      <c r="G57">
        <f>$G$80</f>
        <v>-1.2414876374536523</v>
      </c>
      <c r="H57">
        <f>$G$81</f>
        <v>4.3042585293455389</v>
      </c>
      <c r="I57">
        <f>$E$76</f>
        <v>1.5313854459459435</v>
      </c>
      <c r="J57">
        <f t="shared" si="6"/>
        <v>1.501814567014506</v>
      </c>
      <c r="O57">
        <f t="shared" si="7"/>
        <v>1.0152471292787042</v>
      </c>
      <c r="Y57" s="2"/>
    </row>
    <row r="58" spans="2:25" s="10" customFormat="1" x14ac:dyDescent="0.25">
      <c r="B58" s="1">
        <v>64</v>
      </c>
      <c r="C58" s="10">
        <v>191.81570400000001</v>
      </c>
      <c r="D58" s="10">
        <v>195.33111600000001</v>
      </c>
      <c r="E58" s="5">
        <f t="shared" si="5"/>
        <v>3.5154119999999978</v>
      </c>
      <c r="F58">
        <f t="shared" si="4"/>
        <v>193.57341000000002</v>
      </c>
      <c r="G58">
        <f>$G$80</f>
        <v>-1.2414876374536523</v>
      </c>
      <c r="H58">
        <f>$G$81</f>
        <v>4.3042585293455389</v>
      </c>
      <c r="I58">
        <f>$E$76</f>
        <v>1.5313854459459435</v>
      </c>
      <c r="J58">
        <f t="shared" si="6"/>
        <v>1.7997194056885424</v>
      </c>
      <c r="O58">
        <f t="shared" si="7"/>
        <v>1.0183270291571123</v>
      </c>
      <c r="Y58" s="2"/>
    </row>
    <row r="59" spans="2:25" s="10" customFormat="1" x14ac:dyDescent="0.25">
      <c r="B59" s="1">
        <v>65</v>
      </c>
      <c r="C59" s="10">
        <v>191.146423</v>
      </c>
      <c r="D59" s="10">
        <v>194.08010899999999</v>
      </c>
      <c r="E59" s="5">
        <f t="shared" si="5"/>
        <v>2.9336859999999945</v>
      </c>
      <c r="F59">
        <f t="shared" si="4"/>
        <v>192.61326600000001</v>
      </c>
      <c r="G59">
        <f>$G$80</f>
        <v>-1.2414876374536523</v>
      </c>
      <c r="H59">
        <f>$G$81</f>
        <v>4.3042585293455389</v>
      </c>
      <c r="I59">
        <f>$E$76</f>
        <v>1.5313854459459435</v>
      </c>
      <c r="J59">
        <f t="shared" si="6"/>
        <v>1.5115850949980632</v>
      </c>
      <c r="O59">
        <f t="shared" si="7"/>
        <v>1.0153478467133021</v>
      </c>
      <c r="Y59" s="2"/>
    </row>
    <row r="60" spans="2:25" s="10" customFormat="1" x14ac:dyDescent="0.25">
      <c r="B60" s="1">
        <v>66</v>
      </c>
      <c r="C60" s="10">
        <v>191.53831500000001</v>
      </c>
      <c r="D60" s="10">
        <v>193.67390399999999</v>
      </c>
      <c r="E60" s="5">
        <f t="shared" si="5"/>
        <v>2.1355889999999818</v>
      </c>
      <c r="F60">
        <f t="shared" si="4"/>
        <v>192.6061095</v>
      </c>
      <c r="G60">
        <f>$G$80</f>
        <v>-1.2414876374536523</v>
      </c>
      <c r="H60">
        <f>$G$81</f>
        <v>4.3042585293455389</v>
      </c>
      <c r="I60">
        <f>$E$76</f>
        <v>1.5313854459459435</v>
      </c>
      <c r="J60">
        <f t="shared" si="6"/>
        <v>1.1026725624325628</v>
      </c>
      <c r="O60">
        <f t="shared" si="7"/>
        <v>1.0111496699759521</v>
      </c>
      <c r="Y60" s="2"/>
    </row>
    <row r="61" spans="2:25" s="10" customFormat="1" x14ac:dyDescent="0.25">
      <c r="B61" s="1">
        <v>67</v>
      </c>
      <c r="C61" s="10">
        <v>191.51834099999999</v>
      </c>
      <c r="D61" s="10">
        <v>193.36505099999999</v>
      </c>
      <c r="E61" s="5">
        <f t="shared" si="5"/>
        <v>1.8467100000000016</v>
      </c>
      <c r="F61">
        <f t="shared" si="4"/>
        <v>192.44169599999998</v>
      </c>
      <c r="G61">
        <f>$G$80</f>
        <v>-1.2414876374536523</v>
      </c>
      <c r="H61">
        <f>$G$81</f>
        <v>4.3042585293455389</v>
      </c>
      <c r="I61">
        <f>$E$76</f>
        <v>1.5313854459459435</v>
      </c>
      <c r="J61">
        <f t="shared" si="6"/>
        <v>0.95503814699172374</v>
      </c>
      <c r="O61">
        <f t="shared" si="7"/>
        <v>1.0096424707438334</v>
      </c>
      <c r="Y61" s="2"/>
    </row>
    <row r="62" spans="2:25" s="10" customFormat="1" x14ac:dyDescent="0.25">
      <c r="B62" s="1">
        <v>68</v>
      </c>
      <c r="C62" s="10">
        <v>164.814606</v>
      </c>
      <c r="D62" s="10">
        <v>167.661011</v>
      </c>
      <c r="E62" s="5">
        <f t="shared" si="5"/>
        <v>2.8464050000000043</v>
      </c>
      <c r="F62">
        <f t="shared" ref="F62:F75" si="8">AVERAGE(C62,D62)</f>
        <v>166.2378085</v>
      </c>
      <c r="G62">
        <f>$G$80</f>
        <v>-1.2414876374536523</v>
      </c>
      <c r="H62">
        <f>$G$81</f>
        <v>4.3042585293455389</v>
      </c>
      <c r="I62">
        <f>$E$76</f>
        <v>1.5313854459459435</v>
      </c>
      <c r="J62">
        <f t="shared" ref="J62:J65" si="9">(E62/D62)*100</f>
        <v>1.6977143242921304</v>
      </c>
      <c r="O62">
        <f t="shared" si="7"/>
        <v>1.0172703443528543</v>
      </c>
      <c r="Y62" s="2"/>
    </row>
    <row r="63" spans="2:25" s="10" customFormat="1" ht="18" customHeight="1" x14ac:dyDescent="0.25">
      <c r="B63" s="1">
        <v>73</v>
      </c>
      <c r="C63" s="10">
        <v>163.960037</v>
      </c>
      <c r="D63" s="10">
        <v>167.442261</v>
      </c>
      <c r="E63" s="5">
        <f t="shared" si="5"/>
        <v>3.4822240000000022</v>
      </c>
      <c r="F63">
        <f t="shared" si="8"/>
        <v>165.70114899999999</v>
      </c>
      <c r="G63">
        <f>$G$80</f>
        <v>-1.2414876374536523</v>
      </c>
      <c r="H63">
        <f>$G$81</f>
        <v>4.3042585293455389</v>
      </c>
      <c r="I63">
        <f>$E$76</f>
        <v>1.5313854459459435</v>
      </c>
      <c r="J63">
        <f t="shared" si="9"/>
        <v>2.0796565808437109</v>
      </c>
      <c r="O63">
        <f t="shared" si="7"/>
        <v>1.0212382484397708</v>
      </c>
      <c r="Y63" s="2"/>
    </row>
    <row r="64" spans="2:25" s="10" customFormat="1" x14ac:dyDescent="0.25">
      <c r="B64" s="1">
        <v>74</v>
      </c>
      <c r="C64" s="10">
        <v>163.76701399999999</v>
      </c>
      <c r="D64" s="10">
        <v>166.54922500000001</v>
      </c>
      <c r="E64" s="5">
        <f t="shared" si="5"/>
        <v>2.782211000000018</v>
      </c>
      <c r="F64">
        <f t="shared" si="8"/>
        <v>165.1581195</v>
      </c>
      <c r="G64">
        <f>$G$80</f>
        <v>-1.2414876374536523</v>
      </c>
      <c r="H64">
        <f>$G$81</f>
        <v>4.3042585293455389</v>
      </c>
      <c r="I64">
        <f>$E$76</f>
        <v>1.5313854459459435</v>
      </c>
      <c r="J64">
        <f t="shared" si="9"/>
        <v>1.6705037204466235</v>
      </c>
      <c r="O64">
        <f t="shared" si="7"/>
        <v>1.0169888363477153</v>
      </c>
      <c r="Y64" s="2"/>
    </row>
    <row r="65" spans="1:33" s="10" customFormat="1" x14ac:dyDescent="0.25">
      <c r="B65" s="1">
        <v>76</v>
      </c>
      <c r="C65" s="10">
        <v>163.18370100000001</v>
      </c>
      <c r="D65" s="10">
        <v>166.51316800000001</v>
      </c>
      <c r="E65" s="5">
        <f t="shared" si="5"/>
        <v>3.329466999999994</v>
      </c>
      <c r="F65">
        <f t="shared" si="8"/>
        <v>164.8484345</v>
      </c>
      <c r="G65">
        <f>$G$80</f>
        <v>-1.2414876374536523</v>
      </c>
      <c r="H65">
        <f>$G$81</f>
        <v>4.3042585293455389</v>
      </c>
      <c r="I65">
        <f>$E$76</f>
        <v>1.5313854459459435</v>
      </c>
      <c r="J65">
        <f t="shared" si="9"/>
        <v>1.9995217435296131</v>
      </c>
      <c r="O65">
        <f t="shared" si="7"/>
        <v>1.0204031835262763</v>
      </c>
      <c r="Y65" s="2"/>
    </row>
    <row r="66" spans="1:33" s="10" customFormat="1" x14ac:dyDescent="0.25">
      <c r="B66" s="1">
        <v>77</v>
      </c>
      <c r="C66" s="10">
        <v>153.549881</v>
      </c>
      <c r="D66" s="10">
        <v>154.80728099999999</v>
      </c>
      <c r="E66" s="5">
        <f t="shared" ref="E66:E73" si="10">D66-C66</f>
        <v>1.2573999999999899</v>
      </c>
      <c r="F66">
        <f t="shared" ref="F66:F73" si="11">AVERAGE(C66,D66)</f>
        <v>154.17858100000001</v>
      </c>
      <c r="G66">
        <f>$G$80</f>
        <v>-1.2414876374536523</v>
      </c>
      <c r="H66">
        <f>$G$81</f>
        <v>4.3042585293455389</v>
      </c>
      <c r="I66">
        <f>$E$76</f>
        <v>1.5313854459459435</v>
      </c>
      <c r="J66">
        <f t="shared" ref="J66:J73" si="12">(E66/D66)*100</f>
        <v>0.81223569839715093</v>
      </c>
      <c r="O66"/>
      <c r="Y66" s="2"/>
    </row>
    <row r="67" spans="1:33" s="10" customFormat="1" x14ac:dyDescent="0.25">
      <c r="B67" s="1">
        <v>78</v>
      </c>
      <c r="C67" s="10">
        <v>153.63459800000001</v>
      </c>
      <c r="D67" s="10">
        <v>155.21807899999999</v>
      </c>
      <c r="E67" s="5">
        <f t="shared" si="10"/>
        <v>1.5834809999999777</v>
      </c>
      <c r="F67">
        <f t="shared" si="11"/>
        <v>154.42633849999999</v>
      </c>
      <c r="G67">
        <f>$G$80</f>
        <v>-1.2414876374536523</v>
      </c>
      <c r="H67">
        <f>$G$81</f>
        <v>4.3042585293455389</v>
      </c>
      <c r="I67">
        <f>$E$76</f>
        <v>1.5313854459459435</v>
      </c>
      <c r="J67">
        <f t="shared" si="12"/>
        <v>1.0201653120574812</v>
      </c>
      <c r="O67"/>
      <c r="Y67" s="2"/>
    </row>
    <row r="68" spans="1:33" s="10" customFormat="1" x14ac:dyDescent="0.25">
      <c r="B68" s="1">
        <v>79</v>
      </c>
      <c r="C68" s="10">
        <v>152.861176</v>
      </c>
      <c r="D68" s="10">
        <v>153.995499</v>
      </c>
      <c r="E68" s="5">
        <f t="shared" si="10"/>
        <v>1.1343229999999949</v>
      </c>
      <c r="F68">
        <f t="shared" si="11"/>
        <v>153.4283375</v>
      </c>
      <c r="G68">
        <f>$G$80</f>
        <v>-1.2414876374536523</v>
      </c>
      <c r="H68">
        <f>$G$81</f>
        <v>4.3042585293455389</v>
      </c>
      <c r="I68">
        <f>$E$76</f>
        <v>1.5313854459459435</v>
      </c>
      <c r="J68">
        <f t="shared" si="12"/>
        <v>0.73659490528355953</v>
      </c>
      <c r="O68"/>
      <c r="Y68" s="2"/>
    </row>
    <row r="69" spans="1:33" s="10" customFormat="1" x14ac:dyDescent="0.25">
      <c r="B69" s="1">
        <v>80</v>
      </c>
      <c r="C69" s="10">
        <v>151.618134</v>
      </c>
      <c r="D69" s="10">
        <v>151.75405900000001</v>
      </c>
      <c r="E69" s="5">
        <f t="shared" si="10"/>
        <v>0.13592500000001451</v>
      </c>
      <c r="F69">
        <f t="shared" si="11"/>
        <v>151.68609650000002</v>
      </c>
      <c r="G69">
        <f>$G$80</f>
        <v>-1.2414876374536523</v>
      </c>
      <c r="H69">
        <f>$G$81</f>
        <v>4.3042585293455389</v>
      </c>
      <c r="I69">
        <f>$E$76</f>
        <v>1.5313854459459435</v>
      </c>
      <c r="J69">
        <f t="shared" si="12"/>
        <v>8.9569268127460439E-2</v>
      </c>
      <c r="O69"/>
      <c r="Y69" s="2"/>
    </row>
    <row r="70" spans="1:33" s="10" customFormat="1" x14ac:dyDescent="0.25">
      <c r="B70" s="1">
        <v>81</v>
      </c>
      <c r="C70" s="10">
        <v>153.310303</v>
      </c>
      <c r="D70" s="10">
        <v>152.73719800000001</v>
      </c>
      <c r="E70" s="5">
        <f t="shared" si="10"/>
        <v>-0.5731049999999982</v>
      </c>
      <c r="F70">
        <f t="shared" si="11"/>
        <v>153.02375050000001</v>
      </c>
      <c r="G70">
        <f>$G$80</f>
        <v>-1.2414876374536523</v>
      </c>
      <c r="H70">
        <f>$G$81</f>
        <v>4.3042585293455389</v>
      </c>
      <c r="I70">
        <f>$E$76</f>
        <v>1.5313854459459435</v>
      </c>
      <c r="J70">
        <f t="shared" si="12"/>
        <v>-0.37522293685130859</v>
      </c>
      <c r="O70"/>
      <c r="Y70" s="2"/>
    </row>
    <row r="71" spans="1:33" s="10" customFormat="1" x14ac:dyDescent="0.25">
      <c r="B71" s="1">
        <v>82</v>
      </c>
      <c r="C71" s="10">
        <v>153.42570499999999</v>
      </c>
      <c r="D71" s="10">
        <v>152.82708700000001</v>
      </c>
      <c r="E71" s="5">
        <f t="shared" si="10"/>
        <v>-0.59861799999998766</v>
      </c>
      <c r="F71">
        <f t="shared" si="11"/>
        <v>153.126396</v>
      </c>
      <c r="G71">
        <f>$G$80</f>
        <v>-1.2414876374536523</v>
      </c>
      <c r="H71">
        <f>$G$81</f>
        <v>4.3042585293455389</v>
      </c>
      <c r="I71">
        <f>$E$76</f>
        <v>1.5313854459459435</v>
      </c>
      <c r="J71">
        <f t="shared" si="12"/>
        <v>-0.39169627043927596</v>
      </c>
      <c r="O71"/>
      <c r="Y71" s="2"/>
    </row>
    <row r="72" spans="1:33" s="10" customFormat="1" x14ac:dyDescent="0.25">
      <c r="B72" s="1">
        <v>83</v>
      </c>
      <c r="C72" s="10">
        <v>153.37417600000001</v>
      </c>
      <c r="D72" s="10">
        <v>154.851654</v>
      </c>
      <c r="E72" s="5">
        <f t="shared" si="10"/>
        <v>1.4774779999999907</v>
      </c>
      <c r="F72">
        <f t="shared" si="11"/>
        <v>154.11291499999999</v>
      </c>
      <c r="G72">
        <f>$G$80</f>
        <v>-1.2414876374536523</v>
      </c>
      <c r="H72">
        <f>$G$81</f>
        <v>4.3042585293455389</v>
      </c>
      <c r="I72">
        <f>$E$76</f>
        <v>1.5313854459459435</v>
      </c>
      <c r="J72">
        <f t="shared" si="12"/>
        <v>0.95412477802787354</v>
      </c>
      <c r="O72"/>
      <c r="Y72" s="2"/>
    </row>
    <row r="73" spans="1:33" s="10" customFormat="1" x14ac:dyDescent="0.25">
      <c r="B73" s="1">
        <v>85</v>
      </c>
      <c r="C73" s="10">
        <v>152.59802199999999</v>
      </c>
      <c r="D73" s="10">
        <v>154.47164900000001</v>
      </c>
      <c r="E73" s="5">
        <f t="shared" si="10"/>
        <v>1.8736270000000275</v>
      </c>
      <c r="F73">
        <f t="shared" si="11"/>
        <v>153.53483549999999</v>
      </c>
      <c r="G73">
        <f>$G$80</f>
        <v>-1.2414876374536523</v>
      </c>
      <c r="H73">
        <f>$G$81</f>
        <v>4.3042585293455389</v>
      </c>
      <c r="I73">
        <f>$E$76</f>
        <v>1.5313854459459435</v>
      </c>
      <c r="J73">
        <f t="shared" si="12"/>
        <v>1.2129261337787798</v>
      </c>
      <c r="O73"/>
      <c r="Y73" s="2"/>
    </row>
    <row r="74" spans="1:33" s="10" customFormat="1" x14ac:dyDescent="0.25">
      <c r="B74" s="1">
        <v>86</v>
      </c>
      <c r="C74" s="10">
        <v>153.37417600000001</v>
      </c>
      <c r="D74" s="10">
        <v>154.851654</v>
      </c>
      <c r="E74" s="5">
        <f t="shared" si="5"/>
        <v>1.4774779999999907</v>
      </c>
      <c r="F74">
        <f t="shared" si="8"/>
        <v>154.11291499999999</v>
      </c>
      <c r="G74">
        <f>$G$80</f>
        <v>-1.2414876374536523</v>
      </c>
      <c r="H74">
        <f>$G$81</f>
        <v>4.3042585293455389</v>
      </c>
      <c r="I74">
        <f>$E$76</f>
        <v>1.5313854459459435</v>
      </c>
      <c r="J74">
        <f t="shared" si="6"/>
        <v>0.95412477802787354</v>
      </c>
      <c r="O74">
        <f t="shared" si="7"/>
        <v>1.0096331601481594</v>
      </c>
      <c r="Y74" s="2"/>
    </row>
    <row r="75" spans="1:33" s="10" customFormat="1" x14ac:dyDescent="0.25">
      <c r="B75" s="1">
        <v>87</v>
      </c>
      <c r="C75" s="10">
        <v>152.59802199999999</v>
      </c>
      <c r="D75" s="10">
        <v>154.47164900000001</v>
      </c>
      <c r="E75" s="5">
        <f t="shared" si="5"/>
        <v>1.8736270000000275</v>
      </c>
      <c r="F75">
        <f t="shared" si="8"/>
        <v>153.53483549999999</v>
      </c>
      <c r="G75">
        <f>$G$80</f>
        <v>-1.2414876374536523</v>
      </c>
      <c r="H75">
        <f>$G$81</f>
        <v>4.3042585293455389</v>
      </c>
      <c r="I75">
        <f>$E$76</f>
        <v>1.5313854459459435</v>
      </c>
      <c r="J75" s="18">
        <f t="shared" ref="J75" si="13">(E75/D75)*100</f>
        <v>1.2129261337787798</v>
      </c>
      <c r="O75">
        <f t="shared" si="7"/>
        <v>1.0122781866726951</v>
      </c>
      <c r="Y75" s="2"/>
    </row>
    <row r="76" spans="1:33" s="9" customFormat="1" x14ac:dyDescent="0.25">
      <c r="B76" s="9">
        <f>COUNT(B2:B75)</f>
        <v>74</v>
      </c>
      <c r="E76" s="14">
        <f>AVERAGE(E2:E75)</f>
        <v>1.5313854459459435</v>
      </c>
      <c r="F76" s="9" t="s">
        <v>0</v>
      </c>
      <c r="J76"/>
    </row>
    <row r="77" spans="1:33" x14ac:dyDescent="0.25">
      <c r="A77" s="2"/>
      <c r="E77" s="2">
        <f>STDEV(E2:E75)</f>
        <v>1.4147311649997938</v>
      </c>
      <c r="F77" t="s">
        <v>1</v>
      </c>
      <c r="G77" s="10"/>
      <c r="H77" s="10"/>
    </row>
    <row r="79" spans="1:33" ht="15.75" thickBot="1" x14ac:dyDescent="0.3">
      <c r="F79" t="s">
        <v>4</v>
      </c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</row>
    <row r="80" spans="1:33" x14ac:dyDescent="0.25">
      <c r="F80" s="7" t="s">
        <v>2</v>
      </c>
      <c r="G80" s="3">
        <f>E76-(1.96*E77)</f>
        <v>-1.2414876374536523</v>
      </c>
      <c r="H80" t="s">
        <v>17</v>
      </c>
      <c r="I80" s="1" t="s">
        <v>24</v>
      </c>
      <c r="J80" s="15">
        <f>E77/E76</f>
        <v>0.92382435052196032</v>
      </c>
      <c r="K80">
        <f>J80*1+0</f>
        <v>0.92382435052196032</v>
      </c>
      <c r="L80">
        <f>E76/800</f>
        <v>1.9142318074324295E-3</v>
      </c>
      <c r="M80" t="s">
        <v>25</v>
      </c>
      <c r="N80">
        <f>Q87</f>
        <v>0</v>
      </c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</row>
    <row r="81" spans="5:33" ht="15.75" thickBot="1" x14ac:dyDescent="0.3">
      <c r="F81" s="8" t="s">
        <v>3</v>
      </c>
      <c r="G81" s="4">
        <f>E76+(1.96*E77)</f>
        <v>4.3042585293455389</v>
      </c>
      <c r="H81" t="s">
        <v>18</v>
      </c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</row>
    <row r="82" spans="5:33" x14ac:dyDescent="0.25"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</row>
    <row r="83" spans="5:33" x14ac:dyDescent="0.25">
      <c r="F83" t="s">
        <v>7</v>
      </c>
      <c r="P83">
        <f>(G80-G81)/2</f>
        <v>-2.7728730833995954</v>
      </c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</row>
    <row r="84" spans="5:33" x14ac:dyDescent="0.25">
      <c r="F84" s="11" t="s">
        <v>8</v>
      </c>
      <c r="G84">
        <f>((E77)^2)/B76</f>
        <v>2.7046814448941536E-2</v>
      </c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</row>
    <row r="85" spans="5:33" x14ac:dyDescent="0.25">
      <c r="F85" s="11" t="s">
        <v>9</v>
      </c>
      <c r="G85">
        <f>((E77)^2)/(2*(B76-1))</f>
        <v>1.3708659378230643E-2</v>
      </c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</row>
    <row r="86" spans="5:33" x14ac:dyDescent="0.25">
      <c r="F86" s="12" t="s">
        <v>10</v>
      </c>
      <c r="G86" s="10" t="s">
        <v>11</v>
      </c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</row>
    <row r="87" spans="5:33" x14ac:dyDescent="0.25">
      <c r="E87" s="11" t="s">
        <v>14</v>
      </c>
      <c r="F87" s="12" t="s">
        <v>12</v>
      </c>
      <c r="G87" s="10">
        <f>E77/(SQRT(B76))</f>
        <v>0.16445915738851863</v>
      </c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</row>
    <row r="88" spans="5:33" ht="15.75" thickBot="1" x14ac:dyDescent="0.3">
      <c r="F88" s="13" t="s">
        <v>21</v>
      </c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</row>
    <row r="89" spans="5:33" ht="15" customHeight="1" x14ac:dyDescent="0.25">
      <c r="F89" s="23" t="s">
        <v>15</v>
      </c>
      <c r="G89" s="3">
        <f>E76+(1.984*G87)</f>
        <v>1.8576724142047645</v>
      </c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</row>
    <row r="90" spans="5:33" ht="15.75" thickBot="1" x14ac:dyDescent="0.3">
      <c r="F90" s="24"/>
      <c r="G90" s="4">
        <f>E76-(1.984*G87)</f>
        <v>1.2050984776871225</v>
      </c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</row>
    <row r="91" spans="5:33" x14ac:dyDescent="0.25">
      <c r="F91" s="25" t="s">
        <v>13</v>
      </c>
      <c r="G91" s="27">
        <f>1.71*G87</f>
        <v>0.28122515913436685</v>
      </c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</row>
    <row r="92" spans="5:33" ht="15.75" thickBot="1" x14ac:dyDescent="0.3">
      <c r="F92" s="26"/>
      <c r="G92" s="28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</row>
    <row r="93" spans="5:33" x14ac:dyDescent="0.25">
      <c r="E93" t="s">
        <v>17</v>
      </c>
      <c r="F93" s="29" t="s">
        <v>16</v>
      </c>
      <c r="G93" s="3">
        <f>G80-(1.984*G91)</f>
        <v>-1.7994383531762361</v>
      </c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</row>
    <row r="94" spans="5:33" ht="15.75" thickBot="1" x14ac:dyDescent="0.3">
      <c r="F94" s="30"/>
      <c r="G94" s="4">
        <f>G80+(1.984*G91)</f>
        <v>-0.6835369217310685</v>
      </c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</row>
    <row r="95" spans="5:33" x14ac:dyDescent="0.25">
      <c r="E95" t="s">
        <v>18</v>
      </c>
      <c r="F95" s="29" t="s">
        <v>19</v>
      </c>
      <c r="G95" s="3">
        <f>G81-(1.984*G91)</f>
        <v>3.7463078136229551</v>
      </c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  <row r="96" spans="5:33" ht="15.75" thickBot="1" x14ac:dyDescent="0.3">
      <c r="F96" s="30"/>
      <c r="G96" s="4">
        <f>G81+(1.984*G91)</f>
        <v>4.8622092450681222</v>
      </c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</row>
    <row r="97" spans="3:33" x14ac:dyDescent="0.25"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</row>
    <row r="98" spans="3:33" x14ac:dyDescent="0.25">
      <c r="C98" s="2"/>
      <c r="D98" s="2"/>
      <c r="E98" s="2"/>
      <c r="F98" s="22"/>
      <c r="G98" s="2"/>
      <c r="H98" s="2"/>
      <c r="I98" s="2"/>
      <c r="J98" s="2"/>
      <c r="K98" s="2"/>
      <c r="L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</row>
    <row r="99" spans="3:33" x14ac:dyDescent="0.25">
      <c r="C99" s="2"/>
      <c r="D99" s="2"/>
      <c r="E99" s="2"/>
      <c r="F99" s="22"/>
      <c r="G99" s="2"/>
      <c r="H99" s="2"/>
      <c r="I99" s="2"/>
      <c r="J99" s="2"/>
      <c r="K99" s="2"/>
      <c r="L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</row>
    <row r="100" spans="3:33" x14ac:dyDescent="0.25">
      <c r="C100" s="2"/>
      <c r="D100" s="2"/>
      <c r="E100" s="2"/>
      <c r="F100" s="2"/>
      <c r="G100" s="2"/>
      <c r="H100" s="2"/>
      <c r="I100" s="2"/>
      <c r="J100" s="2"/>
      <c r="K100" s="2"/>
      <c r="L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</row>
    <row r="101" spans="3:33" x14ac:dyDescent="0.25">
      <c r="C101" s="2"/>
      <c r="D101" s="2"/>
      <c r="E101" s="2"/>
      <c r="F101" s="2"/>
      <c r="G101" s="2"/>
      <c r="H101" s="2"/>
      <c r="I101" s="2"/>
      <c r="J101" s="2"/>
      <c r="K101" s="2"/>
      <c r="L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</row>
    <row r="102" spans="3:33" x14ac:dyDescent="0.25">
      <c r="C102" s="2"/>
      <c r="D102" s="2"/>
      <c r="E102" s="2"/>
      <c r="F102" s="17"/>
      <c r="G102" s="17"/>
      <c r="H102" s="17"/>
      <c r="I102" s="17"/>
      <c r="J102" s="17"/>
      <c r="K102" s="2"/>
      <c r="L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</row>
    <row r="103" spans="3:33" x14ac:dyDescent="0.25">
      <c r="C103" s="2"/>
      <c r="D103" s="2"/>
      <c r="E103" s="2"/>
      <c r="F103" s="17"/>
      <c r="G103" s="17"/>
      <c r="H103" s="17"/>
      <c r="I103" s="17"/>
      <c r="J103" s="17"/>
      <c r="K103" s="2"/>
      <c r="L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</row>
    <row r="104" spans="3:33" x14ac:dyDescent="0.25">
      <c r="C104" s="2"/>
      <c r="D104" s="2"/>
      <c r="E104" s="2"/>
      <c r="F104" s="2"/>
      <c r="G104" s="2"/>
      <c r="H104" s="2"/>
      <c r="I104" s="2"/>
      <c r="J104" s="2"/>
      <c r="K104" s="2"/>
      <c r="L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</row>
    <row r="105" spans="3:33" x14ac:dyDescent="0.25">
      <c r="C105" s="2"/>
      <c r="D105" s="2"/>
      <c r="E105" s="2"/>
      <c r="F105" s="2"/>
      <c r="G105" s="2"/>
      <c r="H105" s="2"/>
      <c r="I105" s="2"/>
      <c r="J105" s="2"/>
      <c r="K105" s="2"/>
      <c r="L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</row>
    <row r="106" spans="3:33" x14ac:dyDescent="0.25">
      <c r="C106" s="2"/>
      <c r="D106" s="2"/>
      <c r="E106" s="2"/>
      <c r="F106" s="17"/>
      <c r="G106" s="17"/>
      <c r="H106" s="17"/>
      <c r="I106" s="17"/>
      <c r="J106" s="17"/>
      <c r="K106" s="2"/>
      <c r="L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</row>
    <row r="107" spans="3:33" x14ac:dyDescent="0.25">
      <c r="C107" s="2"/>
      <c r="D107" s="2"/>
      <c r="E107" s="2"/>
      <c r="F107" s="2"/>
      <c r="G107" s="2"/>
      <c r="H107" s="2"/>
      <c r="I107" s="2"/>
      <c r="J107" s="2"/>
      <c r="K107" s="2"/>
      <c r="L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</row>
    <row r="108" spans="3:33" x14ac:dyDescent="0.25">
      <c r="C108" s="2"/>
      <c r="D108" s="2"/>
      <c r="E108" s="2"/>
      <c r="F108" s="2"/>
      <c r="G108" s="2"/>
      <c r="H108" s="2"/>
      <c r="I108" s="2"/>
      <c r="J108" s="2"/>
      <c r="K108" s="2"/>
      <c r="L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</row>
    <row r="109" spans="3:33" x14ac:dyDescent="0.25">
      <c r="C109" s="2"/>
      <c r="D109" s="2"/>
      <c r="E109" s="2"/>
      <c r="F109" s="17"/>
      <c r="G109" s="2"/>
      <c r="H109" s="2"/>
      <c r="I109" s="2"/>
      <c r="J109" s="2"/>
      <c r="K109" s="2"/>
      <c r="L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</row>
    <row r="110" spans="3:33" x14ac:dyDescent="0.25">
      <c r="C110" s="2"/>
      <c r="D110" s="2"/>
      <c r="E110" s="2"/>
      <c r="F110" s="2"/>
      <c r="G110" s="2"/>
      <c r="H110" s="2"/>
      <c r="I110" s="2"/>
      <c r="J110" s="2"/>
      <c r="K110" s="2"/>
      <c r="L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</row>
    <row r="111" spans="3:33" x14ac:dyDescent="0.25">
      <c r="C111" s="2"/>
      <c r="D111" s="2"/>
      <c r="E111" s="2"/>
      <c r="F111" s="2"/>
      <c r="G111" s="2"/>
      <c r="H111" s="2"/>
      <c r="I111" s="2"/>
      <c r="J111" s="2"/>
      <c r="K111" s="2"/>
      <c r="L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</row>
    <row r="112" spans="3:33" x14ac:dyDescent="0.25">
      <c r="C112" s="2"/>
      <c r="D112" s="2"/>
      <c r="E112" s="2"/>
      <c r="F112" s="2"/>
      <c r="G112" s="2"/>
      <c r="H112" s="2"/>
      <c r="I112" s="2"/>
      <c r="J112" s="2"/>
      <c r="K112" s="2"/>
      <c r="L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</row>
    <row r="113" spans="3:33" x14ac:dyDescent="0.25">
      <c r="C113" s="2"/>
      <c r="D113" s="2"/>
      <c r="E113" s="2"/>
      <c r="F113" s="2"/>
      <c r="G113" s="2"/>
      <c r="H113" s="2"/>
      <c r="I113" s="2"/>
      <c r="J113" s="2"/>
      <c r="K113" s="2"/>
      <c r="L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</row>
    <row r="114" spans="3:33" x14ac:dyDescent="0.25">
      <c r="C114" s="2"/>
      <c r="D114" s="2"/>
      <c r="E114" s="2"/>
      <c r="F114" s="2"/>
      <c r="G114" s="2"/>
      <c r="H114" s="2"/>
      <c r="I114" s="2"/>
      <c r="J114" s="2"/>
      <c r="K114" s="2"/>
      <c r="L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</row>
    <row r="115" spans="3:33" x14ac:dyDescent="0.25">
      <c r="C115" s="2"/>
      <c r="D115" s="2"/>
      <c r="E115" s="2"/>
      <c r="F115" s="2"/>
      <c r="G115" s="2"/>
      <c r="H115" s="2"/>
      <c r="I115" s="2"/>
      <c r="J115" s="2"/>
      <c r="K115" s="2"/>
      <c r="L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</row>
    <row r="116" spans="3:33" x14ac:dyDescent="0.25"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</row>
    <row r="117" spans="3:33" x14ac:dyDescent="0.25"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</row>
    <row r="118" spans="3:33" x14ac:dyDescent="0.25"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</row>
    <row r="119" spans="3:33" x14ac:dyDescent="0.25"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</row>
    <row r="120" spans="3:33" x14ac:dyDescent="0.25">
      <c r="AD120" s="10"/>
      <c r="AE120" s="10"/>
    </row>
  </sheetData>
  <mergeCells count="6">
    <mergeCell ref="F98:F99"/>
    <mergeCell ref="F89:F90"/>
    <mergeCell ref="F91:F92"/>
    <mergeCell ref="G91:G92"/>
    <mergeCell ref="F93:F94"/>
    <mergeCell ref="F95:F96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workbookViewId="0">
      <selection activeCell="S15" sqref="S15"/>
    </sheetView>
  </sheetViews>
  <sheetFormatPr defaultColWidth="8.85546875" defaultRowHeight="15" x14ac:dyDescent="0.25"/>
  <sheetData>
    <row r="1" spans="1:2" x14ac:dyDescent="0.25">
      <c r="A1">
        <v>-107</v>
      </c>
      <c r="B1">
        <v>1</v>
      </c>
    </row>
    <row r="2" spans="1:2" x14ac:dyDescent="0.25">
      <c r="A2">
        <v>-90</v>
      </c>
      <c r="B2">
        <v>1</v>
      </c>
    </row>
    <row r="3" spans="1:2" x14ac:dyDescent="0.25">
      <c r="A3">
        <v>-64</v>
      </c>
      <c r="B3">
        <v>1</v>
      </c>
    </row>
    <row r="4" spans="1:2" x14ac:dyDescent="0.25">
      <c r="A4">
        <v>-58</v>
      </c>
      <c r="B4">
        <v>1</v>
      </c>
    </row>
    <row r="5" spans="1:2" x14ac:dyDescent="0.25">
      <c r="A5">
        <v>-52</v>
      </c>
      <c r="B5">
        <v>1</v>
      </c>
    </row>
    <row r="6" spans="1:2" x14ac:dyDescent="0.25">
      <c r="A6">
        <v>-50</v>
      </c>
      <c r="B6">
        <v>1</v>
      </c>
    </row>
    <row r="7" spans="1:2" x14ac:dyDescent="0.25">
      <c r="A7">
        <v>-44</v>
      </c>
      <c r="B7">
        <v>1</v>
      </c>
    </row>
    <row r="8" spans="1:2" x14ac:dyDescent="0.25">
      <c r="A8">
        <v>-36</v>
      </c>
      <c r="B8">
        <v>1</v>
      </c>
    </row>
    <row r="9" spans="1:2" x14ac:dyDescent="0.25">
      <c r="A9">
        <v>-35</v>
      </c>
      <c r="B9">
        <v>1</v>
      </c>
    </row>
    <row r="10" spans="1:2" x14ac:dyDescent="0.25">
      <c r="A10">
        <v>-31</v>
      </c>
      <c r="B10">
        <v>1</v>
      </c>
    </row>
    <row r="11" spans="1:2" x14ac:dyDescent="0.25">
      <c r="A11">
        <v>-28</v>
      </c>
      <c r="B11">
        <v>2</v>
      </c>
    </row>
    <row r="12" spans="1:2" x14ac:dyDescent="0.25">
      <c r="A12">
        <v>-27</v>
      </c>
      <c r="B12">
        <v>2</v>
      </c>
    </row>
    <row r="13" spans="1:2" x14ac:dyDescent="0.25">
      <c r="A13">
        <v>-26</v>
      </c>
      <c r="B13">
        <v>2</v>
      </c>
    </row>
    <row r="14" spans="1:2" x14ac:dyDescent="0.25">
      <c r="A14">
        <v>-24</v>
      </c>
      <c r="B14">
        <v>2</v>
      </c>
    </row>
    <row r="15" spans="1:2" x14ac:dyDescent="0.25">
      <c r="A15">
        <v>-23</v>
      </c>
      <c r="B15">
        <v>1</v>
      </c>
    </row>
    <row r="16" spans="1:2" x14ac:dyDescent="0.25">
      <c r="A16">
        <v>-22</v>
      </c>
      <c r="B16">
        <v>1</v>
      </c>
    </row>
    <row r="17" spans="1:2" x14ac:dyDescent="0.25">
      <c r="A17">
        <v>-21</v>
      </c>
      <c r="B17">
        <v>2</v>
      </c>
    </row>
    <row r="18" spans="1:2" x14ac:dyDescent="0.25">
      <c r="A18">
        <v>-20</v>
      </c>
      <c r="B18">
        <v>3</v>
      </c>
    </row>
    <row r="19" spans="1:2" x14ac:dyDescent="0.25">
      <c r="A19">
        <v>-19</v>
      </c>
      <c r="B19">
        <v>6</v>
      </c>
    </row>
    <row r="20" spans="1:2" x14ac:dyDescent="0.25">
      <c r="A20">
        <v>-18</v>
      </c>
      <c r="B20">
        <v>2</v>
      </c>
    </row>
    <row r="21" spans="1:2" x14ac:dyDescent="0.25">
      <c r="A21">
        <v>-17</v>
      </c>
      <c r="B21">
        <v>3</v>
      </c>
    </row>
    <row r="22" spans="1:2" x14ac:dyDescent="0.25">
      <c r="A22">
        <v>-16</v>
      </c>
      <c r="B22">
        <v>5</v>
      </c>
    </row>
    <row r="23" spans="1:2" x14ac:dyDescent="0.25">
      <c r="A23">
        <v>-15</v>
      </c>
      <c r="B23">
        <v>2</v>
      </c>
    </row>
    <row r="24" spans="1:2" x14ac:dyDescent="0.25">
      <c r="A24">
        <v>-14</v>
      </c>
      <c r="B24">
        <v>1</v>
      </c>
    </row>
    <row r="25" spans="1:2" x14ac:dyDescent="0.25">
      <c r="A25">
        <v>-13</v>
      </c>
      <c r="B25">
        <v>2</v>
      </c>
    </row>
    <row r="26" spans="1:2" x14ac:dyDescent="0.25">
      <c r="A26">
        <v>-12</v>
      </c>
      <c r="B26">
        <v>1</v>
      </c>
    </row>
    <row r="27" spans="1:2" x14ac:dyDescent="0.25">
      <c r="A27">
        <v>-11</v>
      </c>
      <c r="B27">
        <v>4</v>
      </c>
    </row>
    <row r="28" spans="1:2" x14ac:dyDescent="0.25">
      <c r="A28">
        <v>-10</v>
      </c>
      <c r="B28">
        <v>1</v>
      </c>
    </row>
    <row r="29" spans="1:2" x14ac:dyDescent="0.25">
      <c r="A29">
        <v>-9</v>
      </c>
      <c r="B29">
        <v>3</v>
      </c>
    </row>
    <row r="30" spans="1:2" x14ac:dyDescent="0.25">
      <c r="A30">
        <v>-8</v>
      </c>
      <c r="B30">
        <v>3</v>
      </c>
    </row>
    <row r="31" spans="1:2" x14ac:dyDescent="0.25">
      <c r="A31">
        <v>-7</v>
      </c>
      <c r="B31">
        <v>4</v>
      </c>
    </row>
    <row r="32" spans="1:2" x14ac:dyDescent="0.25">
      <c r="A32">
        <v>-6</v>
      </c>
      <c r="B32">
        <v>3</v>
      </c>
    </row>
    <row r="33" spans="1:2" x14ac:dyDescent="0.25">
      <c r="A33">
        <v>-5</v>
      </c>
      <c r="B33">
        <v>3</v>
      </c>
    </row>
    <row r="34" spans="1:2" x14ac:dyDescent="0.25">
      <c r="A34">
        <v>-4</v>
      </c>
      <c r="B34">
        <v>2</v>
      </c>
    </row>
    <row r="35" spans="1:2" x14ac:dyDescent="0.25">
      <c r="A35">
        <v>-2</v>
      </c>
      <c r="B35">
        <v>2</v>
      </c>
    </row>
    <row r="36" spans="1:2" x14ac:dyDescent="0.25">
      <c r="A36">
        <v>-1</v>
      </c>
      <c r="B36">
        <v>2</v>
      </c>
    </row>
    <row r="37" spans="1:2" x14ac:dyDescent="0.25">
      <c r="A37">
        <v>1</v>
      </c>
      <c r="B37">
        <v>4</v>
      </c>
    </row>
    <row r="38" spans="1:2" x14ac:dyDescent="0.25">
      <c r="A38">
        <v>3</v>
      </c>
      <c r="B38">
        <v>1</v>
      </c>
    </row>
    <row r="39" spans="1:2" x14ac:dyDescent="0.25">
      <c r="A39">
        <v>7</v>
      </c>
      <c r="B39">
        <v>1</v>
      </c>
    </row>
    <row r="40" spans="1:2" x14ac:dyDescent="0.25">
      <c r="A40">
        <v>8</v>
      </c>
      <c r="B40">
        <v>1</v>
      </c>
    </row>
    <row r="41" spans="1:2" x14ac:dyDescent="0.25">
      <c r="A41">
        <v>9</v>
      </c>
      <c r="B41">
        <v>1</v>
      </c>
    </row>
    <row r="42" spans="1:2" x14ac:dyDescent="0.25">
      <c r="A42">
        <v>14</v>
      </c>
      <c r="B42">
        <v>1</v>
      </c>
    </row>
    <row r="43" spans="1:2" x14ac:dyDescent="0.25">
      <c r="A43">
        <v>18</v>
      </c>
      <c r="B43">
        <v>1</v>
      </c>
    </row>
    <row r="44" spans="1:2" x14ac:dyDescent="0.25">
      <c r="A44">
        <v>19</v>
      </c>
      <c r="B44">
        <v>1</v>
      </c>
    </row>
  </sheetData>
  <sortState ref="A1:A85">
    <sortCondition ref="A1:A85"/>
  </sortState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 10 models</vt:lpstr>
      <vt:lpstr> 10 contours</vt:lpstr>
      <vt:lpstr>Sheet2</vt:lpstr>
    </vt:vector>
  </TitlesOfParts>
  <Company>University of Bath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Seminati</dc:creator>
  <cp:lastModifiedBy>Elena Seminati</cp:lastModifiedBy>
  <dcterms:created xsi:type="dcterms:W3CDTF">2016-10-14T14:14:08Z</dcterms:created>
  <dcterms:modified xsi:type="dcterms:W3CDTF">2016-11-15T09:55:54Z</dcterms:modified>
</cp:coreProperties>
</file>